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PEGAWAIAN\TIKA\DATA SDMK RSUD Pariaman\Data SDMK RSUD Pariaman\SDMK 2019\"/>
    </mc:Choice>
  </mc:AlternateContent>
  <bookViews>
    <workbookView xWindow="240" yWindow="75" windowWidth="20055" windowHeight="7935" firstSheet="33" activeTab="35"/>
  </bookViews>
  <sheets>
    <sheet name="des15" sheetId="3" r:id="rId1"/>
    <sheet name="okt 16" sheetId="5" r:id="rId2"/>
    <sheet name="Nov 16" sheetId="6" r:id="rId3"/>
    <sheet name="pns16" sheetId="7" r:id="rId4"/>
    <sheet name="Sheet1" sheetId="9" r:id="rId5"/>
    <sheet name="JAN 17" sheetId="8" r:id="rId6"/>
    <sheet name="MAR 17" sheetId="11" r:id="rId7"/>
    <sheet name="Sheet2" sheetId="10" r:id="rId8"/>
    <sheet name="April'17" sheetId="14" r:id="rId9"/>
    <sheet name="juli'17" sheetId="12" r:id="rId10"/>
    <sheet name="agus'17" sheetId="15" r:id="rId11"/>
    <sheet name="sep'17" sheetId="16" r:id="rId12"/>
    <sheet name="Okt'17" sheetId="17" r:id="rId13"/>
    <sheet name="nov'17" sheetId="18" r:id="rId14"/>
    <sheet name="des'17" sheetId="20" r:id="rId15"/>
    <sheet name="Sheet3" sheetId="19" r:id="rId16"/>
    <sheet name="Jan'18" sheetId="21" r:id="rId17"/>
    <sheet name="feb'18" sheetId="22" r:id="rId18"/>
    <sheet name="feb" sheetId="23" r:id="rId19"/>
    <sheet name="Mar" sheetId="24" r:id="rId20"/>
    <sheet name="Apr" sheetId="25" r:id="rId21"/>
    <sheet name="Mei" sheetId="26" r:id="rId22"/>
    <sheet name="Juni" sheetId="27" r:id="rId23"/>
    <sheet name="Sheet5" sheetId="31" r:id="rId24"/>
    <sheet name="Juli" sheetId="28" r:id="rId25"/>
    <sheet name="Agus" sheetId="32" r:id="rId26"/>
    <sheet name="Sep" sheetId="33" r:id="rId27"/>
    <sheet name="Okt" sheetId="34" r:id="rId28"/>
    <sheet name="Nov" sheetId="35" r:id="rId29"/>
    <sheet name="Des" sheetId="36" r:id="rId30"/>
    <sheet name="Sheet4" sheetId="38" r:id="rId31"/>
    <sheet name="Sheet6" sheetId="40" r:id="rId32"/>
    <sheet name="jan'19" sheetId="37" r:id="rId33"/>
    <sheet name="Feb'19" sheetId="39" r:id="rId34"/>
    <sheet name="Mar'19" sheetId="41" r:id="rId35"/>
    <sheet name="Sheet7" sheetId="42" r:id="rId36"/>
  </sheets>
  <definedNames>
    <definedName name="_xlnm.Print_Area" localSheetId="10">'agus''17'!$A$2:$F$107</definedName>
    <definedName name="_xlnm.Print_Area" localSheetId="20">Apr!$A$1:$F$108</definedName>
    <definedName name="_xlnm.Print_Area" localSheetId="8">'April''17'!$A$1:$F$105</definedName>
    <definedName name="_xlnm.Print_Area" localSheetId="14">'des''17'!$A$1:$F$115</definedName>
    <definedName name="_xlnm.Print_Area" localSheetId="18">feb!$A$1:$F$114</definedName>
    <definedName name="_xlnm.Print_Area" localSheetId="33">'Feb''19'!$A$1:$I$107</definedName>
    <definedName name="_xlnm.Print_Area" localSheetId="5">'JAN 17'!$A$1:$F$74</definedName>
    <definedName name="_xlnm.Print_Area" localSheetId="32">'jan''19'!$A$1:$I$106</definedName>
    <definedName name="_xlnm.Print_Area" localSheetId="24">Juli!$A$1:$C$109</definedName>
    <definedName name="_xlnm.Print_Area" localSheetId="9">'juli''17'!$A$1:$F$115</definedName>
    <definedName name="_xlnm.Print_Area" localSheetId="19">Mar!$A$1:$F$108</definedName>
    <definedName name="_xlnm.Print_Area" localSheetId="6">'MAR 17'!$A$1:$F$74</definedName>
    <definedName name="_xlnm.Print_Area" localSheetId="34">'Mar''19'!$A$1:$I$106</definedName>
    <definedName name="_xlnm.Print_Area" localSheetId="2">'Nov 16'!$A$2:$F$72</definedName>
    <definedName name="_xlnm.Print_Area" localSheetId="13">'nov''17'!$A$1:$F$106</definedName>
    <definedName name="_xlnm.Print_Area" localSheetId="12">'Okt''17'!$A$1:$F$107</definedName>
    <definedName name="_xlnm.Print_Area" localSheetId="3">'pns16'!$A$1:$G$27</definedName>
    <definedName name="_xlnm.Print_Area" localSheetId="11">'sep''17'!$A$1:$F$107</definedName>
    <definedName name="_xlnm.Print_Area" localSheetId="4">Sheet1!$A$2:$D$128</definedName>
    <definedName name="_xlnm.Print_Area" localSheetId="15">Sheet3!$A$1:$G$43</definedName>
    <definedName name="_xlnm.Print_Area" localSheetId="30">Sheet4!$A$1:$F$27</definedName>
    <definedName name="_xlnm.Print_Area" localSheetId="31">Sheet6!$A$2:$C$33</definedName>
    <definedName name="_xlnm.Print_Area" localSheetId="35">Sheet7!$A$2:$I$112</definedName>
    <definedName name="_xlnm.Print_Titles" localSheetId="34">'Mar''19'!$2:$3</definedName>
  </definedNames>
  <calcPr calcId="152511"/>
</workbook>
</file>

<file path=xl/calcChain.xml><?xml version="1.0" encoding="utf-8"?>
<calcChain xmlns="http://schemas.openxmlformats.org/spreadsheetml/2006/main">
  <c r="D39" i="42" l="1"/>
  <c r="D63" i="42"/>
  <c r="D69" i="42"/>
  <c r="D83" i="42"/>
  <c r="D74" i="42"/>
  <c r="A84" i="42"/>
  <c r="A82" i="42"/>
  <c r="D58" i="42"/>
  <c r="I57" i="42"/>
  <c r="H55" i="42"/>
  <c r="D55" i="42"/>
  <c r="I55" i="42" s="1"/>
  <c r="G23" i="42" l="1"/>
  <c r="I23" i="42"/>
  <c r="H109" i="42"/>
  <c r="D109" i="42"/>
  <c r="I108" i="42"/>
  <c r="I107" i="42"/>
  <c r="C106" i="42"/>
  <c r="I106" i="42" s="1"/>
  <c r="I105" i="42"/>
  <c r="I104" i="42"/>
  <c r="I103" i="42"/>
  <c r="I102" i="42"/>
  <c r="I101" i="42"/>
  <c r="I100" i="42"/>
  <c r="I99" i="42"/>
  <c r="I98" i="42"/>
  <c r="I97" i="42"/>
  <c r="I96" i="42"/>
  <c r="I95" i="42"/>
  <c r="I94" i="42"/>
  <c r="I93" i="42"/>
  <c r="I92" i="42"/>
  <c r="I91" i="42"/>
  <c r="I90" i="42"/>
  <c r="A90" i="42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D88" i="42"/>
  <c r="I88" i="42" s="1"/>
  <c r="I87" i="42"/>
  <c r="D86" i="42"/>
  <c r="I86" i="42" s="1"/>
  <c r="I85" i="42"/>
  <c r="H83" i="42"/>
  <c r="F83" i="42"/>
  <c r="I81" i="42"/>
  <c r="I83" i="42"/>
  <c r="H79" i="42"/>
  <c r="D79" i="42"/>
  <c r="I78" i="42"/>
  <c r="I77" i="42"/>
  <c r="I76" i="42"/>
  <c r="H74" i="42"/>
  <c r="I73" i="42"/>
  <c r="I72" i="42"/>
  <c r="I71" i="42"/>
  <c r="H69" i="42"/>
  <c r="I69" i="42"/>
  <c r="I68" i="42"/>
  <c r="I67" i="42"/>
  <c r="I66" i="42"/>
  <c r="I65" i="42"/>
  <c r="H63" i="42"/>
  <c r="I63" i="42"/>
  <c r="I62" i="42"/>
  <c r="I61" i="42"/>
  <c r="I60" i="42"/>
  <c r="H58" i="42"/>
  <c r="F58" i="42"/>
  <c r="I58" i="42"/>
  <c r="I54" i="42"/>
  <c r="I53" i="42"/>
  <c r="H51" i="42"/>
  <c r="D51" i="42"/>
  <c r="I51" i="42" s="1"/>
  <c r="I50" i="42"/>
  <c r="I49" i="42"/>
  <c r="I48" i="42"/>
  <c r="I46" i="42"/>
  <c r="D46" i="42"/>
  <c r="I45" i="42"/>
  <c r="D43" i="42"/>
  <c r="I42" i="42"/>
  <c r="G38" i="42"/>
  <c r="H39" i="42" s="1"/>
  <c r="I37" i="42"/>
  <c r="I35" i="42"/>
  <c r="D35" i="42"/>
  <c r="I34" i="42"/>
  <c r="I32" i="42"/>
  <c r="H32" i="42"/>
  <c r="D32" i="42"/>
  <c r="I31" i="42"/>
  <c r="D29" i="42"/>
  <c r="I29" i="42" s="1"/>
  <c r="I28" i="42"/>
  <c r="H25" i="42"/>
  <c r="F25" i="42"/>
  <c r="I24" i="42"/>
  <c r="I22" i="42"/>
  <c r="H19" i="42"/>
  <c r="F19" i="42"/>
  <c r="F109" i="42" s="1"/>
  <c r="F110" i="42" s="1"/>
  <c r="D19" i="42"/>
  <c r="I18" i="42"/>
  <c r="I17" i="42"/>
  <c r="I16" i="42"/>
  <c r="L15" i="42"/>
  <c r="I15" i="42"/>
  <c r="L14" i="42"/>
  <c r="I14" i="42"/>
  <c r="I13" i="42"/>
  <c r="I12" i="42"/>
  <c r="I11" i="42"/>
  <c r="I10" i="42"/>
  <c r="I9" i="42"/>
  <c r="I8" i="42"/>
  <c r="I7" i="42"/>
  <c r="A7" i="42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22" i="42" s="1"/>
  <c r="A23" i="42" s="1"/>
  <c r="A24" i="42" s="1"/>
  <c r="A28" i="42" s="1"/>
  <c r="A31" i="42" s="1"/>
  <c r="A34" i="42" s="1"/>
  <c r="A37" i="42" s="1"/>
  <c r="A38" i="42" s="1"/>
  <c r="A42" i="42" s="1"/>
  <c r="A45" i="42" s="1"/>
  <c r="A48" i="42" s="1"/>
  <c r="A49" i="42" s="1"/>
  <c r="A50" i="42" s="1"/>
  <c r="A53" i="42" s="1"/>
  <c r="A54" i="42" s="1"/>
  <c r="A57" i="42" s="1"/>
  <c r="A60" i="42" s="1"/>
  <c r="I5" i="42"/>
  <c r="I79" i="42" l="1"/>
  <c r="A61" i="42"/>
  <c r="A62" i="42" s="1"/>
  <c r="A65" i="42" s="1"/>
  <c r="A66" i="42" s="1"/>
  <c r="A67" i="42" s="1"/>
  <c r="A68" i="42" s="1"/>
  <c r="A71" i="42" s="1"/>
  <c r="A72" i="42" s="1"/>
  <c r="A73" i="42" s="1"/>
  <c r="A76" i="42" s="1"/>
  <c r="A77" i="42" s="1"/>
  <c r="A78" i="42" s="1"/>
  <c r="A81" i="42" s="1"/>
  <c r="I39" i="42"/>
  <c r="D25" i="42"/>
  <c r="K25" i="42" s="1"/>
  <c r="I19" i="42"/>
  <c r="I74" i="42"/>
  <c r="I38" i="42"/>
  <c r="H43" i="42"/>
  <c r="I43" i="42" s="1"/>
  <c r="I25" i="41"/>
  <c r="D110" i="42" l="1"/>
  <c r="F111" i="42" s="1"/>
  <c r="I25" i="42"/>
  <c r="H110" i="42"/>
  <c r="I106" i="41"/>
  <c r="I107" i="41"/>
  <c r="L105" i="42" l="1"/>
  <c r="I110" i="42"/>
  <c r="I111" i="42"/>
  <c r="L15" i="41"/>
  <c r="L14" i="41"/>
  <c r="K25" i="41" l="1"/>
  <c r="H25" i="41"/>
  <c r="H106" i="41" l="1"/>
  <c r="I104" i="41"/>
  <c r="I103" i="41"/>
  <c r="H105" i="41"/>
  <c r="C102" i="41"/>
  <c r="D105" i="41" s="1"/>
  <c r="I101" i="41"/>
  <c r="I100" i="41"/>
  <c r="I99" i="41"/>
  <c r="I98" i="41"/>
  <c r="I97" i="41"/>
  <c r="I96" i="41"/>
  <c r="I95" i="41"/>
  <c r="I94" i="41"/>
  <c r="I93" i="41"/>
  <c r="I92" i="41"/>
  <c r="I91" i="41"/>
  <c r="I90" i="41"/>
  <c r="I89" i="41"/>
  <c r="I88" i="41"/>
  <c r="I87" i="41"/>
  <c r="I86" i="41"/>
  <c r="A86" i="4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I84" i="41"/>
  <c r="D84" i="41"/>
  <c r="I83" i="41"/>
  <c r="I82" i="41"/>
  <c r="D82" i="41"/>
  <c r="I81" i="41"/>
  <c r="F79" i="41"/>
  <c r="D79" i="41"/>
  <c r="I78" i="41"/>
  <c r="H79" i="41"/>
  <c r="I79" i="41" s="1"/>
  <c r="C78" i="41"/>
  <c r="I76" i="41"/>
  <c r="H76" i="41"/>
  <c r="D76" i="41"/>
  <c r="I75" i="41"/>
  <c r="I74" i="41"/>
  <c r="I73" i="41"/>
  <c r="H71" i="41"/>
  <c r="D71" i="41"/>
  <c r="I71" i="41" s="1"/>
  <c r="I70" i="41"/>
  <c r="I69" i="41"/>
  <c r="I68" i="41"/>
  <c r="H66" i="41"/>
  <c r="D66" i="41"/>
  <c r="I66" i="41" s="1"/>
  <c r="I65" i="41"/>
  <c r="I64" i="41"/>
  <c r="I63" i="41"/>
  <c r="I62" i="41"/>
  <c r="D60" i="41"/>
  <c r="I59" i="41"/>
  <c r="I58" i="41"/>
  <c r="I57" i="41"/>
  <c r="H60" i="41"/>
  <c r="I55" i="41"/>
  <c r="H55" i="41"/>
  <c r="F55" i="41"/>
  <c r="D55" i="41"/>
  <c r="I54" i="41"/>
  <c r="I53" i="41"/>
  <c r="D51" i="41"/>
  <c r="I50" i="41"/>
  <c r="I49" i="41"/>
  <c r="I48" i="41"/>
  <c r="D46" i="41"/>
  <c r="I46" i="41" s="1"/>
  <c r="I45" i="41"/>
  <c r="D43" i="41"/>
  <c r="I43" i="41" s="1"/>
  <c r="G42" i="41"/>
  <c r="H43" i="41" s="1"/>
  <c r="D39" i="41"/>
  <c r="G38" i="41"/>
  <c r="I38" i="41" s="1"/>
  <c r="I37" i="41"/>
  <c r="I35" i="41"/>
  <c r="D35" i="41"/>
  <c r="I34" i="41"/>
  <c r="I32" i="41"/>
  <c r="H32" i="41"/>
  <c r="D32" i="41"/>
  <c r="I31" i="41"/>
  <c r="D29" i="41"/>
  <c r="I29" i="41" s="1"/>
  <c r="I28" i="41"/>
  <c r="F25" i="41"/>
  <c r="D25" i="41"/>
  <c r="I24" i="41"/>
  <c r="I23" i="41"/>
  <c r="I22" i="41"/>
  <c r="H19" i="41"/>
  <c r="I19" i="41" s="1"/>
  <c r="F19" i="41"/>
  <c r="F105" i="41" s="1"/>
  <c r="F106" i="41" s="1"/>
  <c r="D19" i="41"/>
  <c r="D106" i="41" s="1"/>
  <c r="I18" i="41"/>
  <c r="I17" i="41"/>
  <c r="I16" i="41"/>
  <c r="I15" i="41"/>
  <c r="I14" i="41"/>
  <c r="I13" i="41"/>
  <c r="I12" i="41"/>
  <c r="I11" i="41"/>
  <c r="I10" i="41"/>
  <c r="I9" i="41"/>
  <c r="I8" i="41"/>
  <c r="I7" i="41"/>
  <c r="A7" i="4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22" i="41" s="1"/>
  <c r="A23" i="41" s="1"/>
  <c r="A24" i="41" s="1"/>
  <c r="A28" i="41" s="1"/>
  <c r="A31" i="41" s="1"/>
  <c r="A34" i="41" s="1"/>
  <c r="A37" i="41" s="1"/>
  <c r="A38" i="41" s="1"/>
  <c r="A42" i="41" s="1"/>
  <c r="A45" i="41" s="1"/>
  <c r="A48" i="41" s="1"/>
  <c r="A49" i="41" s="1"/>
  <c r="A50" i="41" s="1"/>
  <c r="A53" i="41" s="1"/>
  <c r="A54" i="41" s="1"/>
  <c r="A57" i="41" s="1"/>
  <c r="A58" i="41" s="1"/>
  <c r="A59" i="41" s="1"/>
  <c r="A62" i="41" s="1"/>
  <c r="A63" i="41" s="1"/>
  <c r="A64" i="41" s="1"/>
  <c r="A65" i="41" s="1"/>
  <c r="A68" i="41" s="1"/>
  <c r="A69" i="41" s="1"/>
  <c r="A70" i="41" s="1"/>
  <c r="A73" i="41" s="1"/>
  <c r="A74" i="41" s="1"/>
  <c r="A75" i="41" s="1"/>
  <c r="A78" i="41" s="1"/>
  <c r="A80" i="41" s="1"/>
  <c r="I5" i="41"/>
  <c r="F107" i="41" l="1"/>
  <c r="I60" i="41"/>
  <c r="H39" i="41"/>
  <c r="I39" i="41" s="1"/>
  <c r="I42" i="41"/>
  <c r="H51" i="41"/>
  <c r="I51" i="41" s="1"/>
  <c r="I102" i="41"/>
  <c r="D106" i="36"/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C22" i="40"/>
  <c r="C24" i="40"/>
  <c r="C14" i="40"/>
  <c r="C13" i="40"/>
  <c r="C12" i="40"/>
  <c r="C11" i="40"/>
  <c r="C10" i="40"/>
  <c r="C7" i="40"/>
  <c r="L101" i="41" l="1"/>
  <c r="C25" i="40"/>
  <c r="D19" i="39"/>
  <c r="F107" i="37" l="1"/>
  <c r="G102" i="39" l="1"/>
  <c r="I104" i="39"/>
  <c r="I103" i="39"/>
  <c r="I102" i="39"/>
  <c r="C102" i="39"/>
  <c r="D105" i="39" s="1"/>
  <c r="I101" i="39"/>
  <c r="I100" i="39"/>
  <c r="I99" i="39"/>
  <c r="I98" i="39"/>
  <c r="I97" i="39"/>
  <c r="G96" i="39"/>
  <c r="I96" i="39" s="1"/>
  <c r="I95" i="39"/>
  <c r="I94" i="39"/>
  <c r="I93" i="39"/>
  <c r="I92" i="39"/>
  <c r="I91" i="39"/>
  <c r="I90" i="39"/>
  <c r="I89" i="39"/>
  <c r="I88" i="39"/>
  <c r="I87" i="39"/>
  <c r="I86" i="39"/>
  <c r="A86" i="39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I84" i="39"/>
  <c r="D84" i="39"/>
  <c r="I83" i="39"/>
  <c r="D82" i="39"/>
  <c r="I82" i="39" s="1"/>
  <c r="I81" i="39"/>
  <c r="F79" i="39"/>
  <c r="D79" i="39"/>
  <c r="G78" i="39"/>
  <c r="H79" i="39" s="1"/>
  <c r="C78" i="39"/>
  <c r="I78" i="39" s="1"/>
  <c r="H76" i="39"/>
  <c r="D76" i="39"/>
  <c r="I76" i="39" s="1"/>
  <c r="I75" i="39"/>
  <c r="I74" i="39"/>
  <c r="I73" i="39"/>
  <c r="D71" i="39"/>
  <c r="I70" i="39"/>
  <c r="H71" i="39"/>
  <c r="I68" i="39"/>
  <c r="I66" i="39"/>
  <c r="H66" i="39"/>
  <c r="D66" i="39"/>
  <c r="I65" i="39"/>
  <c r="I64" i="39"/>
  <c r="I63" i="39"/>
  <c r="I62" i="39"/>
  <c r="H60" i="39"/>
  <c r="I59" i="39"/>
  <c r="I58" i="39"/>
  <c r="G57" i="39"/>
  <c r="C57" i="39"/>
  <c r="D60" i="39" s="1"/>
  <c r="I60" i="39" s="1"/>
  <c r="H55" i="39"/>
  <c r="F55" i="39"/>
  <c r="I55" i="39" s="1"/>
  <c r="D55" i="39"/>
  <c r="I54" i="39"/>
  <c r="I53" i="39"/>
  <c r="D51" i="39"/>
  <c r="I51" i="39" s="1"/>
  <c r="G50" i="39"/>
  <c r="H51" i="39" s="1"/>
  <c r="I49" i="39"/>
  <c r="I48" i="39"/>
  <c r="I46" i="39"/>
  <c r="D46" i="39"/>
  <c r="I45" i="39"/>
  <c r="D43" i="39"/>
  <c r="G42" i="39"/>
  <c r="I42" i="39" s="1"/>
  <c r="D39" i="39"/>
  <c r="G38" i="39"/>
  <c r="H39" i="39" s="1"/>
  <c r="I37" i="39"/>
  <c r="I35" i="39"/>
  <c r="D35" i="39"/>
  <c r="I34" i="39"/>
  <c r="H32" i="39"/>
  <c r="D32" i="39"/>
  <c r="I32" i="39" s="1"/>
  <c r="I31" i="39"/>
  <c r="D29" i="39"/>
  <c r="I29" i="39" s="1"/>
  <c r="I28" i="39"/>
  <c r="F25" i="39"/>
  <c r="I24" i="39"/>
  <c r="D25" i="39"/>
  <c r="I22" i="39"/>
  <c r="H25" i="39"/>
  <c r="H106" i="39" s="1"/>
  <c r="H19" i="39"/>
  <c r="F19" i="39"/>
  <c r="F105" i="39" s="1"/>
  <c r="F106" i="39" s="1"/>
  <c r="I18" i="39"/>
  <c r="I17" i="39"/>
  <c r="I16" i="39"/>
  <c r="I15" i="39"/>
  <c r="I14" i="39"/>
  <c r="I13" i="39"/>
  <c r="I12" i="39"/>
  <c r="I11" i="39"/>
  <c r="I10" i="39"/>
  <c r="I9" i="39"/>
  <c r="I8" i="39"/>
  <c r="I7" i="39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22" i="39" s="1"/>
  <c r="A23" i="39" s="1"/>
  <c r="A24" i="39" s="1"/>
  <c r="A28" i="39" s="1"/>
  <c r="A31" i="39" s="1"/>
  <c r="A34" i="39" s="1"/>
  <c r="A37" i="39" s="1"/>
  <c r="A38" i="39" s="1"/>
  <c r="A42" i="39" s="1"/>
  <c r="A45" i="39" s="1"/>
  <c r="A48" i="39" s="1"/>
  <c r="A49" i="39" s="1"/>
  <c r="A50" i="39" s="1"/>
  <c r="A53" i="39" s="1"/>
  <c r="A54" i="39" s="1"/>
  <c r="A57" i="39" s="1"/>
  <c r="A58" i="39" s="1"/>
  <c r="A59" i="39" s="1"/>
  <c r="A62" i="39" s="1"/>
  <c r="A63" i="39" s="1"/>
  <c r="A64" i="39" s="1"/>
  <c r="A65" i="39" s="1"/>
  <c r="A68" i="39" s="1"/>
  <c r="A69" i="39" s="1"/>
  <c r="A70" i="39" s="1"/>
  <c r="A73" i="39" s="1"/>
  <c r="A74" i="39" s="1"/>
  <c r="A75" i="39" s="1"/>
  <c r="A78" i="39" s="1"/>
  <c r="A80" i="39" s="1"/>
  <c r="I5" i="39"/>
  <c r="I71" i="39" l="1"/>
  <c r="I39" i="39"/>
  <c r="D106" i="39"/>
  <c r="K25" i="39"/>
  <c r="I25" i="39"/>
  <c r="I79" i="39"/>
  <c r="I23" i="39"/>
  <c r="I57" i="39"/>
  <c r="I19" i="39"/>
  <c r="I38" i="39"/>
  <c r="H43" i="39"/>
  <c r="I43" i="39" s="1"/>
  <c r="I50" i="39"/>
  <c r="H105" i="39"/>
  <c r="I69" i="39"/>
  <c r="I106" i="39" l="1"/>
  <c r="F107" i="39"/>
  <c r="I107" i="39"/>
  <c r="D26" i="38"/>
  <c r="E27" i="38"/>
  <c r="A47" i="36"/>
  <c r="F25" i="38"/>
  <c r="A23" i="38"/>
  <c r="A24" i="38" s="1"/>
  <c r="A25" i="38" s="1"/>
  <c r="A26" i="38" s="1"/>
  <c r="C23" i="38"/>
  <c r="C18" i="38"/>
  <c r="C14" i="38"/>
  <c r="C13" i="38"/>
  <c r="F13" i="38" s="1"/>
  <c r="D12" i="38"/>
  <c r="C12" i="38"/>
  <c r="C11" i="38"/>
  <c r="F11" i="38"/>
  <c r="C10" i="38"/>
  <c r="C8" i="38"/>
  <c r="F8" i="38" s="1"/>
  <c r="F5" i="38"/>
  <c r="F7" i="38"/>
  <c r="F14" i="38"/>
  <c r="F16" i="38"/>
  <c r="F17" i="38"/>
  <c r="F18" i="38"/>
  <c r="F19" i="38"/>
  <c r="F20" i="38"/>
  <c r="F21" i="38"/>
  <c r="F22" i="38"/>
  <c r="F23" i="38"/>
  <c r="F24" i="38"/>
  <c r="C3" i="38"/>
  <c r="F3" i="38" s="1"/>
  <c r="F2" i="38"/>
  <c r="C4" i="38"/>
  <c r="L101" i="39" l="1"/>
  <c r="F12" i="38"/>
  <c r="G23" i="37"/>
  <c r="H25" i="37" l="1"/>
  <c r="K25" i="37" s="1"/>
  <c r="I25" i="37"/>
  <c r="I7" i="37" l="1"/>
  <c r="I104" i="37" l="1"/>
  <c r="I103" i="37"/>
  <c r="I101" i="37"/>
  <c r="I100" i="37"/>
  <c r="I99" i="37"/>
  <c r="I98" i="37"/>
  <c r="I97" i="37"/>
  <c r="I95" i="37"/>
  <c r="I94" i="37"/>
  <c r="I93" i="37"/>
  <c r="I92" i="37"/>
  <c r="I91" i="37"/>
  <c r="I90" i="37"/>
  <c r="I89" i="37"/>
  <c r="I88" i="37"/>
  <c r="I87" i="37"/>
  <c r="I86" i="37"/>
  <c r="I83" i="37"/>
  <c r="I81" i="37"/>
  <c r="I75" i="37"/>
  <c r="I74" i="37"/>
  <c r="I73" i="37"/>
  <c r="I70" i="37"/>
  <c r="I68" i="37"/>
  <c r="I65" i="37"/>
  <c r="I64" i="37"/>
  <c r="I63" i="37"/>
  <c r="I62" i="37"/>
  <c r="I59" i="37"/>
  <c r="I58" i="37"/>
  <c r="I54" i="37"/>
  <c r="I53" i="37"/>
  <c r="I49" i="37"/>
  <c r="I48" i="37"/>
  <c r="I45" i="37"/>
  <c r="I37" i="37"/>
  <c r="I35" i="37"/>
  <c r="I34" i="37"/>
  <c r="I31" i="37"/>
  <c r="I28" i="37"/>
  <c r="I5" i="37"/>
  <c r="I24" i="37"/>
  <c r="I8" i="37"/>
  <c r="I9" i="37"/>
  <c r="I10" i="37"/>
  <c r="I11" i="37"/>
  <c r="I12" i="37"/>
  <c r="I13" i="37"/>
  <c r="I14" i="37"/>
  <c r="I15" i="37"/>
  <c r="I16" i="37"/>
  <c r="I17" i="37"/>
  <c r="I18" i="37"/>
  <c r="H105" i="37"/>
  <c r="D84" i="37"/>
  <c r="I84" i="37" s="1"/>
  <c r="D82" i="37"/>
  <c r="I82" i="37" s="1"/>
  <c r="F79" i="37"/>
  <c r="D79" i="37"/>
  <c r="H76" i="37"/>
  <c r="H71" i="37"/>
  <c r="H66" i="37"/>
  <c r="H55" i="37"/>
  <c r="F55" i="37"/>
  <c r="D55" i="37"/>
  <c r="I55" i="37" s="1"/>
  <c r="D51" i="37"/>
  <c r="D43" i="37"/>
  <c r="D39" i="37"/>
  <c r="D35" i="37"/>
  <c r="H32" i="37"/>
  <c r="D32" i="37"/>
  <c r="I32" i="37" s="1"/>
  <c r="D29" i="37"/>
  <c r="I29" i="37" s="1"/>
  <c r="F25" i="37"/>
  <c r="F19" i="37"/>
  <c r="F105" i="37" s="1"/>
  <c r="F106" i="37" s="1"/>
  <c r="H19" i="37"/>
  <c r="D76" i="37"/>
  <c r="I76" i="37" s="1"/>
  <c r="D71" i="37"/>
  <c r="I71" i="37" s="1"/>
  <c r="D66" i="37"/>
  <c r="I66" i="37" s="1"/>
  <c r="D46" i="37"/>
  <c r="I46" i="37" s="1"/>
  <c r="D19" i="37"/>
  <c r="C102" i="37"/>
  <c r="D105" i="37" s="1"/>
  <c r="C78" i="37"/>
  <c r="C57" i="37"/>
  <c r="I57" i="37" s="1"/>
  <c r="C23" i="37"/>
  <c r="D25" i="37" s="1"/>
  <c r="G38" i="37"/>
  <c r="I38" i="37" s="1"/>
  <c r="G102" i="37"/>
  <c r="G96" i="37"/>
  <c r="I96" i="37" s="1"/>
  <c r="A86" i="37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100" i="37" s="1"/>
  <c r="A101" i="37" s="1"/>
  <c r="A102" i="37" s="1"/>
  <c r="A103" i="37" s="1"/>
  <c r="A104" i="37" s="1"/>
  <c r="G78" i="37"/>
  <c r="I78" i="37" s="1"/>
  <c r="G69" i="37"/>
  <c r="I69" i="37" s="1"/>
  <c r="G57" i="37"/>
  <c r="H60" i="37" s="1"/>
  <c r="G50" i="37"/>
  <c r="I50" i="37" s="1"/>
  <c r="G42" i="37"/>
  <c r="H43" i="37" s="1"/>
  <c r="G22" i="37"/>
  <c r="I22" i="37" s="1"/>
  <c r="A7" i="37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22" i="37" s="1"/>
  <c r="A23" i="37" s="1"/>
  <c r="A24" i="37" s="1"/>
  <c r="A28" i="37" s="1"/>
  <c r="A31" i="37" s="1"/>
  <c r="A34" i="37" s="1"/>
  <c r="A37" i="37" s="1"/>
  <c r="A38" i="37" s="1"/>
  <c r="A42" i="37" s="1"/>
  <c r="A45" i="37" s="1"/>
  <c r="D106" i="37" l="1"/>
  <c r="L101" i="37" s="1"/>
  <c r="I43" i="37"/>
  <c r="H79" i="37"/>
  <c r="I79" i="37" s="1"/>
  <c r="I19" i="37"/>
  <c r="I42" i="37"/>
  <c r="H106" i="37"/>
  <c r="H39" i="37"/>
  <c r="I39" i="37" s="1"/>
  <c r="H51" i="37"/>
  <c r="I51" i="37" s="1"/>
  <c r="D60" i="37"/>
  <c r="I60" i="37" s="1"/>
  <c r="I23" i="37"/>
  <c r="I102" i="37"/>
  <c r="A49" i="37"/>
  <c r="A50" i="37" s="1"/>
  <c r="A53" i="37" s="1"/>
  <c r="A54" i="37" s="1"/>
  <c r="A57" i="37" s="1"/>
  <c r="A58" i="37" s="1"/>
  <c r="A59" i="37" s="1"/>
  <c r="A62" i="37" s="1"/>
  <c r="A63" i="37" s="1"/>
  <c r="A64" i="37" s="1"/>
  <c r="A65" i="37" s="1"/>
  <c r="A68" i="37" s="1"/>
  <c r="A69" i="37" s="1"/>
  <c r="A70" i="37" s="1"/>
  <c r="A73" i="37" s="1"/>
  <c r="A74" i="37" s="1"/>
  <c r="A75" i="37" s="1"/>
  <c r="A78" i="37" s="1"/>
  <c r="A80" i="37" s="1"/>
  <c r="A48" i="37"/>
  <c r="G7" i="36"/>
  <c r="G8" i="36"/>
  <c r="G9" i="36"/>
  <c r="G10" i="36"/>
  <c r="G11" i="36"/>
  <c r="G12" i="36"/>
  <c r="G13" i="36"/>
  <c r="G14" i="36"/>
  <c r="G15" i="36"/>
  <c r="G16" i="36"/>
  <c r="G17" i="36"/>
  <c r="I107" i="37" l="1"/>
  <c r="I106" i="37"/>
  <c r="G86" i="36"/>
  <c r="G87" i="36"/>
  <c r="G88" i="36"/>
  <c r="G89" i="36"/>
  <c r="G90" i="36"/>
  <c r="G91" i="36"/>
  <c r="G92" i="36"/>
  <c r="G93" i="36"/>
  <c r="G94" i="36"/>
  <c r="G96" i="36"/>
  <c r="G97" i="36"/>
  <c r="G98" i="36"/>
  <c r="G99" i="36"/>
  <c r="G100" i="36"/>
  <c r="G102" i="36"/>
  <c r="G103" i="36"/>
  <c r="G85" i="36"/>
  <c r="K25" i="36"/>
  <c r="E6" i="36"/>
  <c r="C18" i="36"/>
  <c r="F6" i="36" l="1"/>
  <c r="G6" i="36" l="1"/>
  <c r="D4" i="38"/>
  <c r="F18" i="36"/>
  <c r="G18" i="36" s="1"/>
  <c r="E105" i="36"/>
  <c r="D105" i="36"/>
  <c r="F101" i="36"/>
  <c r="C101" i="36"/>
  <c r="F95" i="36"/>
  <c r="A85" i="36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G80" i="36"/>
  <c r="F77" i="36"/>
  <c r="G77" i="36" s="1"/>
  <c r="C77" i="36"/>
  <c r="C15" i="38" s="1"/>
  <c r="F15" i="38" s="1"/>
  <c r="G74" i="36"/>
  <c r="G73" i="36"/>
  <c r="G72" i="36"/>
  <c r="G69" i="36"/>
  <c r="F68" i="36"/>
  <c r="G68" i="36" s="1"/>
  <c r="G64" i="36"/>
  <c r="G63" i="36"/>
  <c r="G62" i="36"/>
  <c r="G61" i="36"/>
  <c r="G58" i="36"/>
  <c r="G57" i="36"/>
  <c r="F56" i="36"/>
  <c r="C56" i="36"/>
  <c r="C6" i="38" s="1"/>
  <c r="G53" i="36"/>
  <c r="G52" i="36"/>
  <c r="F49" i="36"/>
  <c r="F78" i="36" s="1"/>
  <c r="G78" i="36" s="1"/>
  <c r="G48" i="36"/>
  <c r="G47" i="36"/>
  <c r="G44" i="36"/>
  <c r="F41" i="36"/>
  <c r="F45" i="36" s="1"/>
  <c r="C38" i="36"/>
  <c r="F37" i="36"/>
  <c r="G36" i="36"/>
  <c r="G33" i="36"/>
  <c r="G30" i="36"/>
  <c r="G27" i="36"/>
  <c r="G23" i="36"/>
  <c r="F22" i="36"/>
  <c r="D9" i="38" s="1"/>
  <c r="C22" i="36"/>
  <c r="F21" i="36"/>
  <c r="I13" i="36"/>
  <c r="A7" i="36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21" i="36" s="1"/>
  <c r="A22" i="36" s="1"/>
  <c r="A23" i="36" s="1"/>
  <c r="A27" i="36" s="1"/>
  <c r="A30" i="36" s="1"/>
  <c r="A33" i="36" s="1"/>
  <c r="A36" i="36" s="1"/>
  <c r="A37" i="36" s="1"/>
  <c r="A41" i="36" s="1"/>
  <c r="A44" i="36" s="1"/>
  <c r="A48" i="36" s="1"/>
  <c r="A49" i="36" s="1"/>
  <c r="A52" i="36" s="1"/>
  <c r="A53" i="36" s="1"/>
  <c r="A56" i="36" s="1"/>
  <c r="A57" i="36" s="1"/>
  <c r="A58" i="36" s="1"/>
  <c r="A61" i="36" s="1"/>
  <c r="A62" i="36" s="1"/>
  <c r="A63" i="36" s="1"/>
  <c r="A64" i="36" s="1"/>
  <c r="A67" i="36" s="1"/>
  <c r="A68" i="36" s="1"/>
  <c r="A69" i="36" s="1"/>
  <c r="A72" i="36" s="1"/>
  <c r="A73" i="36" s="1"/>
  <c r="A74" i="36" s="1"/>
  <c r="A77" i="36" s="1"/>
  <c r="A79" i="36" s="1"/>
  <c r="A6" i="36"/>
  <c r="G4" i="36"/>
  <c r="F4" i="38" l="1"/>
  <c r="G22" i="36"/>
  <c r="C9" i="38"/>
  <c r="F9" i="38" s="1"/>
  <c r="C24" i="36"/>
  <c r="H22" i="36"/>
  <c r="F38" i="36"/>
  <c r="D10" i="38"/>
  <c r="F10" i="38" s="1"/>
  <c r="G37" i="36"/>
  <c r="C26" i="38"/>
  <c r="F26" i="38" s="1"/>
  <c r="G101" i="36"/>
  <c r="I37" i="36"/>
  <c r="G56" i="36"/>
  <c r="D6" i="38"/>
  <c r="F6" i="38" s="1"/>
  <c r="C104" i="36"/>
  <c r="F24" i="36"/>
  <c r="G21" i="36"/>
  <c r="H21" i="36"/>
  <c r="F104" i="36"/>
  <c r="F105" i="36" s="1"/>
  <c r="G95" i="36"/>
  <c r="I21" i="36"/>
  <c r="G41" i="36"/>
  <c r="G49" i="36"/>
  <c r="F102" i="35"/>
  <c r="E106" i="35"/>
  <c r="D106" i="35"/>
  <c r="F105" i="35"/>
  <c r="G104" i="35"/>
  <c r="G103" i="35"/>
  <c r="C102" i="35"/>
  <c r="C105" i="35" s="1"/>
  <c r="G101" i="35"/>
  <c r="G100" i="35"/>
  <c r="G99" i="35"/>
  <c r="G98" i="35"/>
  <c r="G97" i="35"/>
  <c r="G96" i="35"/>
  <c r="F96" i="35"/>
  <c r="G95" i="35"/>
  <c r="G94" i="35"/>
  <c r="G93" i="35"/>
  <c r="G92" i="35"/>
  <c r="G91" i="35"/>
  <c r="G90" i="35"/>
  <c r="G88" i="35"/>
  <c r="G87" i="35"/>
  <c r="G86" i="35"/>
  <c r="A86" i="35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G81" i="35"/>
  <c r="F78" i="35"/>
  <c r="C78" i="35"/>
  <c r="G78" i="35" s="1"/>
  <c r="G75" i="35"/>
  <c r="G74" i="35"/>
  <c r="G73" i="35"/>
  <c r="G70" i="35"/>
  <c r="G69" i="35"/>
  <c r="F69" i="35"/>
  <c r="G65" i="35"/>
  <c r="G64" i="35"/>
  <c r="G63" i="35"/>
  <c r="G62" i="35"/>
  <c r="G59" i="35"/>
  <c r="G58" i="35"/>
  <c r="F57" i="35"/>
  <c r="C57" i="35"/>
  <c r="G57" i="35" s="1"/>
  <c r="G54" i="35"/>
  <c r="G53" i="35"/>
  <c r="G50" i="35"/>
  <c r="F50" i="35"/>
  <c r="F79" i="35" s="1"/>
  <c r="G79" i="35" s="1"/>
  <c r="G49" i="35"/>
  <c r="G48" i="35"/>
  <c r="G45" i="35"/>
  <c r="G44" i="35"/>
  <c r="G41" i="35"/>
  <c r="F41" i="35"/>
  <c r="F46" i="35" s="1"/>
  <c r="C38" i="35"/>
  <c r="I37" i="35" s="1"/>
  <c r="G37" i="35"/>
  <c r="F37" i="35"/>
  <c r="F38" i="35" s="1"/>
  <c r="G36" i="35"/>
  <c r="G33" i="35"/>
  <c r="G30" i="35"/>
  <c r="G27" i="35"/>
  <c r="G23" i="35"/>
  <c r="F22" i="35"/>
  <c r="C22" i="35"/>
  <c r="C24" i="35" s="1"/>
  <c r="I21" i="35" s="1"/>
  <c r="F21" i="35"/>
  <c r="F24" i="35" s="1"/>
  <c r="C18" i="35"/>
  <c r="C106" i="35" s="1"/>
  <c r="G17" i="35"/>
  <c r="G16" i="35"/>
  <c r="G15" i="35"/>
  <c r="G14" i="35"/>
  <c r="I13" i="35"/>
  <c r="G13" i="35"/>
  <c r="G12" i="35"/>
  <c r="G11" i="35"/>
  <c r="G10" i="35"/>
  <c r="G9" i="35"/>
  <c r="G8" i="35"/>
  <c r="G7" i="35"/>
  <c r="F6" i="35"/>
  <c r="F18" i="35" s="1"/>
  <c r="F106" i="35" s="1"/>
  <c r="A6" i="35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21" i="35" s="1"/>
  <c r="A22" i="35" s="1"/>
  <c r="A23" i="35" s="1"/>
  <c r="A27" i="35" s="1"/>
  <c r="A30" i="35" s="1"/>
  <c r="A33" i="35" s="1"/>
  <c r="A36" i="35" s="1"/>
  <c r="A37" i="35" s="1"/>
  <c r="A41" i="35" s="1"/>
  <c r="A44" i="35" s="1"/>
  <c r="A45" i="35" s="1"/>
  <c r="A48" i="35" s="1"/>
  <c r="A49" i="35" s="1"/>
  <c r="A50" i="35" s="1"/>
  <c r="A53" i="35" s="1"/>
  <c r="A54" i="35" s="1"/>
  <c r="A57" i="35" s="1"/>
  <c r="A58" i="35" s="1"/>
  <c r="A59" i="35" s="1"/>
  <c r="A62" i="35" s="1"/>
  <c r="A63" i="35" s="1"/>
  <c r="A64" i="35" s="1"/>
  <c r="A65" i="35" s="1"/>
  <c r="A68" i="35" s="1"/>
  <c r="A69" i="35" s="1"/>
  <c r="A70" i="35" s="1"/>
  <c r="A73" i="35" s="1"/>
  <c r="A74" i="35" s="1"/>
  <c r="A75" i="35" s="1"/>
  <c r="A78" i="35" s="1"/>
  <c r="A80" i="35" s="1"/>
  <c r="G4" i="35"/>
  <c r="C27" i="38" l="1"/>
  <c r="D27" i="38"/>
  <c r="F27" i="38"/>
  <c r="I24" i="36"/>
  <c r="C105" i="36"/>
  <c r="G105" i="36" s="1"/>
  <c r="G107" i="35"/>
  <c r="D107" i="35"/>
  <c r="G106" i="35"/>
  <c r="G6" i="35"/>
  <c r="G21" i="35"/>
  <c r="G22" i="35"/>
  <c r="G102" i="35"/>
  <c r="I21" i="34"/>
  <c r="I37" i="34"/>
  <c r="G106" i="36" l="1"/>
  <c r="F24" i="34"/>
  <c r="C24" i="34"/>
  <c r="G22" i="34"/>
  <c r="G21" i="34"/>
  <c r="I13" i="34"/>
  <c r="C18" i="34"/>
  <c r="G6" i="34"/>
  <c r="F102" i="34" l="1"/>
  <c r="A96" i="34"/>
  <c r="A97" i="34" s="1"/>
  <c r="A98" i="34" s="1"/>
  <c r="A99" i="34" s="1"/>
  <c r="A100" i="34" s="1"/>
  <c r="A101" i="34" s="1"/>
  <c r="A102" i="34" s="1"/>
  <c r="A103" i="34" s="1"/>
  <c r="A104" i="34" s="1"/>
  <c r="G99" i="34"/>
  <c r="F22" i="34"/>
  <c r="F96" i="34"/>
  <c r="E106" i="34" l="1"/>
  <c r="D106" i="34"/>
  <c r="G104" i="34"/>
  <c r="G103" i="34"/>
  <c r="F105" i="34"/>
  <c r="C102" i="34"/>
  <c r="C105" i="34" s="1"/>
  <c r="G101" i="34"/>
  <c r="G100" i="34"/>
  <c r="G98" i="34"/>
  <c r="G97" i="34"/>
  <c r="G96" i="34"/>
  <c r="G95" i="34"/>
  <c r="G94" i="34"/>
  <c r="G93" i="34"/>
  <c r="G92" i="34"/>
  <c r="G91" i="34"/>
  <c r="G90" i="34"/>
  <c r="G88" i="34"/>
  <c r="G87" i="34"/>
  <c r="G86" i="34"/>
  <c r="A86" i="34"/>
  <c r="A87" i="34" s="1"/>
  <c r="A88" i="34" s="1"/>
  <c r="A89" i="34" s="1"/>
  <c r="A90" i="34" s="1"/>
  <c r="A91" i="34" s="1"/>
  <c r="A92" i="34" s="1"/>
  <c r="A93" i="34" s="1"/>
  <c r="A94" i="34" s="1"/>
  <c r="G81" i="34"/>
  <c r="F78" i="34"/>
  <c r="C78" i="34"/>
  <c r="G78" i="34" s="1"/>
  <c r="G75" i="34"/>
  <c r="G74" i="34"/>
  <c r="G73" i="34"/>
  <c r="G70" i="34"/>
  <c r="G69" i="34"/>
  <c r="F69" i="34"/>
  <c r="G65" i="34"/>
  <c r="G64" i="34"/>
  <c r="G63" i="34"/>
  <c r="G62" i="34"/>
  <c r="G59" i="34"/>
  <c r="G58" i="34"/>
  <c r="G57" i="34"/>
  <c r="F57" i="34"/>
  <c r="C57" i="34"/>
  <c r="G54" i="34"/>
  <c r="G53" i="34"/>
  <c r="F50" i="34"/>
  <c r="G50" i="34" s="1"/>
  <c r="G49" i="34"/>
  <c r="G48" i="34"/>
  <c r="G45" i="34"/>
  <c r="G44" i="34"/>
  <c r="F41" i="34"/>
  <c r="F46" i="34" s="1"/>
  <c r="C38" i="34"/>
  <c r="F37" i="34"/>
  <c r="G37" i="34" s="1"/>
  <c r="G36" i="34"/>
  <c r="G33" i="34"/>
  <c r="G30" i="34"/>
  <c r="G27" i="34"/>
  <c r="G23" i="34"/>
  <c r="C22" i="34"/>
  <c r="F21" i="34"/>
  <c r="G17" i="34"/>
  <c r="G16" i="34"/>
  <c r="G15" i="34"/>
  <c r="G14" i="34"/>
  <c r="G13" i="34"/>
  <c r="G12" i="34"/>
  <c r="G11" i="34"/>
  <c r="G10" i="34"/>
  <c r="G9" i="34"/>
  <c r="G8" i="34"/>
  <c r="G7" i="34"/>
  <c r="F6" i="34"/>
  <c r="A6" i="34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21" i="34" s="1"/>
  <c r="A22" i="34" s="1"/>
  <c r="A23" i="34" s="1"/>
  <c r="A27" i="34" s="1"/>
  <c r="A30" i="34" s="1"/>
  <c r="A33" i="34" s="1"/>
  <c r="A36" i="34" s="1"/>
  <c r="A37" i="34" s="1"/>
  <c r="A41" i="34" s="1"/>
  <c r="A44" i="34" s="1"/>
  <c r="A45" i="34" s="1"/>
  <c r="A48" i="34" s="1"/>
  <c r="A49" i="34" s="1"/>
  <c r="A50" i="34" s="1"/>
  <c r="A53" i="34" s="1"/>
  <c r="A54" i="34" s="1"/>
  <c r="A57" i="34" s="1"/>
  <c r="A58" i="34" s="1"/>
  <c r="A59" i="34" s="1"/>
  <c r="A62" i="34" s="1"/>
  <c r="A63" i="34" s="1"/>
  <c r="A64" i="34" s="1"/>
  <c r="A65" i="34" s="1"/>
  <c r="A68" i="34" s="1"/>
  <c r="A69" i="34" s="1"/>
  <c r="A70" i="34" s="1"/>
  <c r="A73" i="34" s="1"/>
  <c r="A74" i="34" s="1"/>
  <c r="A75" i="34" s="1"/>
  <c r="A78" i="34" s="1"/>
  <c r="A80" i="34" s="1"/>
  <c r="G4" i="34"/>
  <c r="G41" i="34" l="1"/>
  <c r="A95" i="34"/>
  <c r="F79" i="34"/>
  <c r="G79" i="34" s="1"/>
  <c r="F38" i="34"/>
  <c r="C106" i="34"/>
  <c r="D107" i="34" s="1"/>
  <c r="F18" i="34"/>
  <c r="F106" i="34" s="1"/>
  <c r="G102" i="34"/>
  <c r="D108" i="33"/>
  <c r="G108" i="33"/>
  <c r="C103" i="33"/>
  <c r="G107" i="34" l="1"/>
  <c r="G106" i="34"/>
  <c r="F6" i="33"/>
  <c r="F103" i="33"/>
  <c r="G103" i="33" s="1"/>
  <c r="E107" i="33"/>
  <c r="D107" i="33"/>
  <c r="C106" i="33"/>
  <c r="C107" i="33" s="1"/>
  <c r="G105" i="33"/>
  <c r="G104" i="33"/>
  <c r="G102" i="33"/>
  <c r="G101" i="33"/>
  <c r="G100" i="33"/>
  <c r="G99" i="33"/>
  <c r="G98" i="33"/>
  <c r="F97" i="33"/>
  <c r="F106" i="33" s="1"/>
  <c r="G96" i="33"/>
  <c r="G95" i="33"/>
  <c r="G94" i="33"/>
  <c r="G93" i="33"/>
  <c r="G92" i="33"/>
  <c r="G91" i="33"/>
  <c r="G90" i="33"/>
  <c r="G88" i="33"/>
  <c r="G87" i="33"/>
  <c r="A87" i="33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G86" i="33"/>
  <c r="A86" i="33"/>
  <c r="G81" i="33"/>
  <c r="F78" i="33"/>
  <c r="C78" i="33"/>
  <c r="G78" i="33" s="1"/>
  <c r="G75" i="33"/>
  <c r="G74" i="33"/>
  <c r="G73" i="33"/>
  <c r="G70" i="33"/>
  <c r="F69" i="33"/>
  <c r="G69" i="33" s="1"/>
  <c r="G65" i="33"/>
  <c r="G64" i="33"/>
  <c r="G63" i="33"/>
  <c r="G62" i="33"/>
  <c r="G59" i="33"/>
  <c r="G58" i="33"/>
  <c r="F57" i="33"/>
  <c r="C57" i="33"/>
  <c r="G57" i="33" s="1"/>
  <c r="G54" i="33"/>
  <c r="G53" i="33"/>
  <c r="F50" i="33"/>
  <c r="F79" i="33" s="1"/>
  <c r="G79" i="33" s="1"/>
  <c r="G49" i="33"/>
  <c r="G48" i="33"/>
  <c r="G45" i="33"/>
  <c r="G44" i="33"/>
  <c r="F41" i="33"/>
  <c r="F46" i="33" s="1"/>
  <c r="C38" i="33"/>
  <c r="F37" i="33"/>
  <c r="F38" i="33" s="1"/>
  <c r="G36" i="33"/>
  <c r="G33" i="33"/>
  <c r="G30" i="33"/>
  <c r="G27" i="33"/>
  <c r="G23" i="33"/>
  <c r="F22" i="33"/>
  <c r="C22" i="33"/>
  <c r="G22" i="33" s="1"/>
  <c r="F21" i="33"/>
  <c r="F24" i="33" s="1"/>
  <c r="C18" i="33"/>
  <c r="G17" i="33"/>
  <c r="G16" i="33"/>
  <c r="G15" i="33"/>
  <c r="G14" i="33"/>
  <c r="G13" i="33"/>
  <c r="G12" i="33"/>
  <c r="G11" i="33"/>
  <c r="G10" i="33"/>
  <c r="G9" i="33"/>
  <c r="G8" i="33"/>
  <c r="G7" i="33"/>
  <c r="A7" i="33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21" i="33" s="1"/>
  <c r="A22" i="33" s="1"/>
  <c r="A23" i="33" s="1"/>
  <c r="A27" i="33" s="1"/>
  <c r="A30" i="33" s="1"/>
  <c r="A33" i="33" s="1"/>
  <c r="A36" i="33" s="1"/>
  <c r="A37" i="33" s="1"/>
  <c r="A41" i="33" s="1"/>
  <c r="A44" i="33" s="1"/>
  <c r="A45" i="33" s="1"/>
  <c r="A48" i="33" s="1"/>
  <c r="A49" i="33" s="1"/>
  <c r="A50" i="33" s="1"/>
  <c r="A53" i="33" s="1"/>
  <c r="A54" i="33" s="1"/>
  <c r="A57" i="33" s="1"/>
  <c r="A58" i="33" s="1"/>
  <c r="A59" i="33" s="1"/>
  <c r="A62" i="33" s="1"/>
  <c r="A63" i="33" s="1"/>
  <c r="A64" i="33" s="1"/>
  <c r="A65" i="33" s="1"/>
  <c r="A68" i="33" s="1"/>
  <c r="A69" i="33" s="1"/>
  <c r="A70" i="33" s="1"/>
  <c r="A73" i="33" s="1"/>
  <c r="A74" i="33" s="1"/>
  <c r="A75" i="33" s="1"/>
  <c r="A78" i="33" s="1"/>
  <c r="A80" i="33" s="1"/>
  <c r="F18" i="33"/>
  <c r="A6" i="33"/>
  <c r="G4" i="33"/>
  <c r="F107" i="33" l="1"/>
  <c r="C24" i="33"/>
  <c r="G37" i="33"/>
  <c r="G21" i="33"/>
  <c r="G41" i="33"/>
  <c r="G50" i="33"/>
  <c r="G97" i="33"/>
  <c r="G6" i="33"/>
  <c r="G108" i="32"/>
  <c r="G110" i="28"/>
  <c r="A16" i="32"/>
  <c r="A17" i="32" s="1"/>
  <c r="G107" i="33" l="1"/>
  <c r="A6" i="19"/>
  <c r="G5" i="19" l="1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" i="19"/>
  <c r="D110" i="28" l="1"/>
  <c r="E107" i="32" l="1"/>
  <c r="D107" i="32"/>
  <c r="G105" i="32"/>
  <c r="G104" i="32"/>
  <c r="F103" i="32"/>
  <c r="C103" i="32"/>
  <c r="C106" i="32" s="1"/>
  <c r="G102" i="32"/>
  <c r="G101" i="32"/>
  <c r="G100" i="32"/>
  <c r="G99" i="32"/>
  <c r="G98" i="32"/>
  <c r="F97" i="32"/>
  <c r="G96" i="32"/>
  <c r="G95" i="32"/>
  <c r="G94" i="32"/>
  <c r="G93" i="32"/>
  <c r="G92" i="32"/>
  <c r="G91" i="32"/>
  <c r="G90" i="32"/>
  <c r="G88" i="32"/>
  <c r="G87" i="32"/>
  <c r="G86" i="32"/>
  <c r="A86" i="32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G81" i="32"/>
  <c r="F78" i="32"/>
  <c r="F79" i="32" s="1"/>
  <c r="G79" i="32" s="1"/>
  <c r="C78" i="32"/>
  <c r="G75" i="32"/>
  <c r="G74" i="32"/>
  <c r="G73" i="32"/>
  <c r="G70" i="32"/>
  <c r="F69" i="32"/>
  <c r="G69" i="32" s="1"/>
  <c r="G65" i="32"/>
  <c r="G64" i="32"/>
  <c r="G63" i="32"/>
  <c r="G62" i="32"/>
  <c r="G59" i="32"/>
  <c r="G58" i="32"/>
  <c r="F57" i="32"/>
  <c r="C57" i="32"/>
  <c r="G57" i="32" s="1"/>
  <c r="G54" i="32"/>
  <c r="G53" i="32"/>
  <c r="F50" i="32"/>
  <c r="G50" i="32" s="1"/>
  <c r="G49" i="32"/>
  <c r="G48" i="32"/>
  <c r="G45" i="32"/>
  <c r="G44" i="32"/>
  <c r="F41" i="32"/>
  <c r="F46" i="32" s="1"/>
  <c r="F38" i="32"/>
  <c r="C38" i="32"/>
  <c r="F37" i="32"/>
  <c r="G37" i="32" s="1"/>
  <c r="G36" i="32"/>
  <c r="G33" i="32"/>
  <c r="G30" i="32"/>
  <c r="G27" i="32"/>
  <c r="C24" i="32"/>
  <c r="G23" i="32"/>
  <c r="F22" i="32"/>
  <c r="C22" i="32"/>
  <c r="F21" i="32"/>
  <c r="C18" i="32"/>
  <c r="G17" i="32"/>
  <c r="G16" i="32"/>
  <c r="G15" i="32"/>
  <c r="G14" i="32"/>
  <c r="G13" i="32"/>
  <c r="G12" i="32"/>
  <c r="G11" i="32"/>
  <c r="G10" i="32"/>
  <c r="G9" i="32"/>
  <c r="G8" i="32"/>
  <c r="G7" i="32"/>
  <c r="F6" i="32"/>
  <c r="G6" i="32" s="1"/>
  <c r="A6" i="32"/>
  <c r="A7" i="32" s="1"/>
  <c r="A8" i="32" s="1"/>
  <c r="A9" i="32" s="1"/>
  <c r="A10" i="32" s="1"/>
  <c r="A11" i="32" s="1"/>
  <c r="A12" i="32" s="1"/>
  <c r="A13" i="32" s="1"/>
  <c r="A14" i="32" s="1"/>
  <c r="A15" i="32" s="1"/>
  <c r="A21" i="32" s="1"/>
  <c r="A22" i="32" s="1"/>
  <c r="A23" i="32" s="1"/>
  <c r="A27" i="32" s="1"/>
  <c r="A30" i="32" s="1"/>
  <c r="A33" i="32" s="1"/>
  <c r="A36" i="32" s="1"/>
  <c r="A37" i="32" s="1"/>
  <c r="A41" i="32" s="1"/>
  <c r="A44" i="32" s="1"/>
  <c r="A45" i="32" s="1"/>
  <c r="A48" i="32" s="1"/>
  <c r="A49" i="32" s="1"/>
  <c r="G4" i="32"/>
  <c r="F18" i="32" l="1"/>
  <c r="F24" i="32"/>
  <c r="F107" i="32" s="1"/>
  <c r="A50" i="32"/>
  <c r="A53" i="32" s="1"/>
  <c r="A54" i="32" s="1"/>
  <c r="A57" i="32" s="1"/>
  <c r="A58" i="32" s="1"/>
  <c r="A59" i="32" s="1"/>
  <c r="A62" i="32" s="1"/>
  <c r="A63" i="32" s="1"/>
  <c r="A64" i="32" s="1"/>
  <c r="A65" i="32" s="1"/>
  <c r="A68" i="32" s="1"/>
  <c r="A69" i="32" s="1"/>
  <c r="A70" i="32" s="1"/>
  <c r="A73" i="32" s="1"/>
  <c r="A74" i="32" s="1"/>
  <c r="A75" i="32" s="1"/>
  <c r="A78" i="32" s="1"/>
  <c r="A80" i="32" s="1"/>
  <c r="G103" i="32"/>
  <c r="F106" i="32"/>
  <c r="G22" i="32"/>
  <c r="G78" i="32"/>
  <c r="C107" i="32"/>
  <c r="G21" i="32"/>
  <c r="G41" i="32"/>
  <c r="G97" i="32"/>
  <c r="G109" i="28"/>
  <c r="D108" i="32" l="1"/>
  <c r="G107" i="32"/>
  <c r="F42" i="28"/>
  <c r="F6" i="28"/>
  <c r="F23" i="28"/>
  <c r="F99" i="28"/>
  <c r="F105" i="28"/>
  <c r="F108" i="28"/>
  <c r="F80" i="28"/>
  <c r="F71" i="28"/>
  <c r="F59" i="28"/>
  <c r="F52" i="28"/>
  <c r="F81" i="28" s="1"/>
  <c r="F47" i="28"/>
  <c r="F38" i="28"/>
  <c r="F39" i="28" s="1"/>
  <c r="F25" i="28"/>
  <c r="F22" i="28"/>
  <c r="F19" i="28"/>
  <c r="E109" i="28"/>
  <c r="D109" i="28"/>
  <c r="C25" i="28"/>
  <c r="C19" i="28"/>
  <c r="C109" i="28" s="1"/>
  <c r="F109" i="28" l="1"/>
  <c r="A25" i="31"/>
  <c r="A26" i="3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D45" i="31"/>
  <c r="E45" i="31"/>
  <c r="E108" i="27"/>
  <c r="E39" i="27"/>
  <c r="E25" i="27"/>
  <c r="E109" i="27"/>
  <c r="E81" i="27"/>
  <c r="E19" i="27"/>
  <c r="G42" i="31"/>
  <c r="G41" i="31"/>
  <c r="G39" i="31"/>
  <c r="G38" i="31"/>
  <c r="G37" i="31"/>
  <c r="G36" i="31"/>
  <c r="G35" i="31"/>
  <c r="G34" i="31"/>
  <c r="G32" i="31"/>
  <c r="G31" i="31"/>
  <c r="G30" i="31"/>
  <c r="G28" i="31"/>
  <c r="G27" i="31"/>
  <c r="G26" i="31"/>
  <c r="G25" i="31"/>
  <c r="G24" i="31"/>
  <c r="G23" i="31"/>
  <c r="G18" i="31"/>
  <c r="G19" i="31"/>
  <c r="G20" i="31"/>
  <c r="G21" i="31"/>
  <c r="G22" i="31"/>
  <c r="G17" i="31"/>
  <c r="G8" i="31"/>
  <c r="G9" i="31"/>
  <c r="G10" i="31"/>
  <c r="G11" i="31"/>
  <c r="G12" i="31"/>
  <c r="G13" i="31"/>
  <c r="G14" i="31"/>
  <c r="G15" i="31"/>
  <c r="G16" i="31"/>
  <c r="G7" i="31"/>
  <c r="G6" i="31"/>
  <c r="G4" i="31"/>
  <c r="C25" i="27"/>
  <c r="C19" i="27"/>
  <c r="C33" i="31"/>
  <c r="C45" i="31" s="1"/>
  <c r="D46" i="31" s="1"/>
  <c r="C40" i="31"/>
  <c r="F40" i="31" l="1"/>
  <c r="G40" i="31" s="1"/>
  <c r="F33" i="31"/>
  <c r="G33" i="31" s="1"/>
  <c r="F29" i="31"/>
  <c r="G29" i="31" s="1"/>
  <c r="I16" i="31"/>
  <c r="F5" i="31"/>
  <c r="A5" i="3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C39" i="27"/>
  <c r="F45" i="31" l="1"/>
  <c r="G5" i="31"/>
  <c r="G45" i="31" s="1"/>
  <c r="L26" i="31"/>
  <c r="J48" i="31"/>
  <c r="A17" i="31"/>
  <c r="A18" i="31" s="1"/>
  <c r="A19" i="31" s="1"/>
  <c r="A20" i="31" s="1"/>
  <c r="A21" i="31" s="1"/>
  <c r="A22" i="31" s="1"/>
  <c r="A23" i="31" s="1"/>
  <c r="A24" i="31" s="1"/>
  <c r="C109" i="20"/>
  <c r="C43" i="19"/>
  <c r="D43" i="19"/>
  <c r="C26" i="20"/>
  <c r="C108" i="20"/>
  <c r="E105" i="20"/>
  <c r="F42" i="19"/>
  <c r="G42" i="19" s="1"/>
  <c r="G43" i="19" s="1"/>
  <c r="C108" i="28" l="1"/>
  <c r="G105" i="28"/>
  <c r="A90" i="28" l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C23" i="28" l="1"/>
  <c r="G107" i="28" l="1"/>
  <c r="G106" i="28"/>
  <c r="C105" i="28"/>
  <c r="G104" i="28"/>
  <c r="G103" i="28"/>
  <c r="G102" i="28"/>
  <c r="G101" i="28"/>
  <c r="G100" i="28"/>
  <c r="G99" i="28"/>
  <c r="G98" i="28"/>
  <c r="G97" i="28"/>
  <c r="G96" i="28"/>
  <c r="G95" i="28"/>
  <c r="G94" i="28"/>
  <c r="G93" i="28"/>
  <c r="G92" i="28"/>
  <c r="G90" i="28"/>
  <c r="G89" i="28"/>
  <c r="G88" i="28"/>
  <c r="A88" i="28"/>
  <c r="A89" i="28" s="1"/>
  <c r="G83" i="28"/>
  <c r="G80" i="28"/>
  <c r="C80" i="28"/>
  <c r="G77" i="28"/>
  <c r="G76" i="28"/>
  <c r="G75" i="28"/>
  <c r="G72" i="28"/>
  <c r="G71" i="28"/>
  <c r="G67" i="28"/>
  <c r="G66" i="28"/>
  <c r="G65" i="28"/>
  <c r="G64" i="28"/>
  <c r="G61" i="28"/>
  <c r="G60" i="28"/>
  <c r="C59" i="28"/>
  <c r="G59" i="28" s="1"/>
  <c r="G56" i="28"/>
  <c r="G55" i="28"/>
  <c r="G51" i="28"/>
  <c r="G50" i="28"/>
  <c r="G49" i="28"/>
  <c r="G46" i="28"/>
  <c r="G45" i="28"/>
  <c r="G42" i="28"/>
  <c r="C39" i="28"/>
  <c r="G37" i="28"/>
  <c r="G34" i="28"/>
  <c r="G31" i="28"/>
  <c r="G28" i="28"/>
  <c r="G24" i="28"/>
  <c r="G23" i="28"/>
  <c r="C22" i="28"/>
  <c r="G18" i="28"/>
  <c r="G17" i="28"/>
  <c r="G16" i="28"/>
  <c r="G15" i="28"/>
  <c r="G14" i="28"/>
  <c r="G12" i="28"/>
  <c r="G11" i="28"/>
  <c r="G10" i="28"/>
  <c r="G9" i="28"/>
  <c r="G8" i="28"/>
  <c r="G7" i="28"/>
  <c r="A6" i="28"/>
  <c r="A7" i="28" s="1"/>
  <c r="G4" i="28"/>
  <c r="E105" i="27"/>
  <c r="A8" i="28" l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22" i="28" s="1"/>
  <c r="A23" i="28" s="1"/>
  <c r="A24" i="28" s="1"/>
  <c r="A28" i="28" s="1"/>
  <c r="A31" i="28" s="1"/>
  <c r="A34" i="28" s="1"/>
  <c r="A37" i="28" s="1"/>
  <c r="A38" i="28" s="1"/>
  <c r="A42" i="28" s="1"/>
  <c r="A45" i="28" s="1"/>
  <c r="A46" i="28" s="1"/>
  <c r="A49" i="28" s="1"/>
  <c r="A50" i="28" s="1"/>
  <c r="A51" i="28" s="1"/>
  <c r="A52" i="28" s="1"/>
  <c r="A55" i="28" s="1"/>
  <c r="A56" i="28" s="1"/>
  <c r="A59" i="28" s="1"/>
  <c r="A60" i="28" s="1"/>
  <c r="A61" i="28" s="1"/>
  <c r="A64" i="28" s="1"/>
  <c r="A65" i="28" s="1"/>
  <c r="A66" i="28" s="1"/>
  <c r="A67" i="28" s="1"/>
  <c r="A70" i="28" s="1"/>
  <c r="A71" i="28" s="1"/>
  <c r="A72" i="28" s="1"/>
  <c r="A75" i="28" s="1"/>
  <c r="A76" i="28" s="1"/>
  <c r="A77" i="28" s="1"/>
  <c r="A80" i="28" s="1"/>
  <c r="A82" i="28" s="1"/>
  <c r="G13" i="28"/>
  <c r="G22" i="28"/>
  <c r="G81" i="28"/>
  <c r="G52" i="28"/>
  <c r="G38" i="28"/>
  <c r="G6" i="28"/>
  <c r="H107" i="27" l="1"/>
  <c r="G107" i="27"/>
  <c r="F107" i="27"/>
  <c r="F106" i="27"/>
  <c r="C105" i="27"/>
  <c r="F105" i="27" s="1"/>
  <c r="G104" i="27"/>
  <c r="F104" i="27"/>
  <c r="F103" i="27"/>
  <c r="F102" i="27"/>
  <c r="F101" i="27"/>
  <c r="F100" i="27"/>
  <c r="E99" i="27"/>
  <c r="F98" i="27"/>
  <c r="F97" i="27"/>
  <c r="F96" i="27"/>
  <c r="F95" i="27"/>
  <c r="F94" i="27"/>
  <c r="F93" i="27"/>
  <c r="F92" i="27"/>
  <c r="F90" i="27"/>
  <c r="F89" i="27"/>
  <c r="F88" i="27"/>
  <c r="A88" i="27"/>
  <c r="A89" i="27" s="1"/>
  <c r="F83" i="27"/>
  <c r="E80" i="27"/>
  <c r="C80" i="27"/>
  <c r="F80" i="27" s="1"/>
  <c r="F77" i="27"/>
  <c r="F76" i="27"/>
  <c r="F75" i="27"/>
  <c r="F72" i="27"/>
  <c r="E71" i="27"/>
  <c r="F71" i="27" s="1"/>
  <c r="F67" i="27"/>
  <c r="F66" i="27"/>
  <c r="F65" i="27"/>
  <c r="F64" i="27"/>
  <c r="G61" i="27"/>
  <c r="F61" i="27"/>
  <c r="F60" i="27"/>
  <c r="E59" i="27"/>
  <c r="C59" i="27"/>
  <c r="F59" i="27" s="1"/>
  <c r="F56" i="27"/>
  <c r="F55" i="27"/>
  <c r="E52" i="27"/>
  <c r="F51" i="27"/>
  <c r="F50" i="27"/>
  <c r="F49" i="27"/>
  <c r="F46" i="27"/>
  <c r="F45" i="27"/>
  <c r="E42" i="27"/>
  <c r="F42" i="27" s="1"/>
  <c r="E38" i="27"/>
  <c r="F37" i="27"/>
  <c r="F34" i="27"/>
  <c r="F31" i="27"/>
  <c r="K29" i="27"/>
  <c r="F28" i="27"/>
  <c r="F24" i="27"/>
  <c r="E23" i="27"/>
  <c r="C23" i="27"/>
  <c r="E22" i="27"/>
  <c r="C22" i="27"/>
  <c r="F18" i="27"/>
  <c r="F17" i="27"/>
  <c r="F16" i="27"/>
  <c r="F15" i="27"/>
  <c r="F14" i="27"/>
  <c r="F12" i="27"/>
  <c r="F11" i="27"/>
  <c r="F10" i="27"/>
  <c r="F9" i="27"/>
  <c r="F8" i="27"/>
  <c r="F7" i="27"/>
  <c r="E6" i="27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22" i="27" s="1"/>
  <c r="A23" i="27" s="1"/>
  <c r="A24" i="27" s="1"/>
  <c r="A28" i="27" s="1"/>
  <c r="A31" i="27" s="1"/>
  <c r="A34" i="27" s="1"/>
  <c r="A37" i="27" s="1"/>
  <c r="A38" i="27" s="1"/>
  <c r="A42" i="27" s="1"/>
  <c r="A45" i="27" s="1"/>
  <c r="A46" i="27" s="1"/>
  <c r="A49" i="27" s="1"/>
  <c r="A50" i="27" s="1"/>
  <c r="A51" i="27" s="1"/>
  <c r="A52" i="27" s="1"/>
  <c r="A55" i="27" s="1"/>
  <c r="A56" i="27" s="1"/>
  <c r="A59" i="27" s="1"/>
  <c r="A60" i="27" s="1"/>
  <c r="A61" i="27" s="1"/>
  <c r="A64" i="27" s="1"/>
  <c r="A65" i="27" s="1"/>
  <c r="A66" i="27" s="1"/>
  <c r="A67" i="27" s="1"/>
  <c r="A70" i="27" s="1"/>
  <c r="A71" i="27" s="1"/>
  <c r="A72" i="27" s="1"/>
  <c r="A75" i="27" s="1"/>
  <c r="A76" i="27" s="1"/>
  <c r="A77" i="27" s="1"/>
  <c r="A80" i="27" s="1"/>
  <c r="A82" i="27" s="1"/>
  <c r="F4" i="27"/>
  <c r="A90" i="27" l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F23" i="27"/>
  <c r="E47" i="27"/>
  <c r="G67" i="27"/>
  <c r="F22" i="27"/>
  <c r="F81" i="27"/>
  <c r="F52" i="27"/>
  <c r="G52" i="27" s="1"/>
  <c r="F38" i="27"/>
  <c r="G39" i="27" s="1"/>
  <c r="H17" i="27"/>
  <c r="C109" i="27"/>
  <c r="F13" i="27"/>
  <c r="K30" i="27"/>
  <c r="K32" i="27" s="1"/>
  <c r="K31" i="27"/>
  <c r="F6" i="27"/>
  <c r="C108" i="27"/>
  <c r="I112" i="27" s="1"/>
  <c r="F99" i="27"/>
  <c r="H104" i="27"/>
  <c r="C104" i="26"/>
  <c r="F109" i="27" l="1"/>
  <c r="E104" i="26"/>
  <c r="F110" i="27" l="1"/>
  <c r="C59" i="26"/>
  <c r="C22" i="26"/>
  <c r="C13" i="26" l="1"/>
  <c r="F13" i="26" s="1"/>
  <c r="C107" i="26"/>
  <c r="I111" i="26" s="1"/>
  <c r="F106" i="26"/>
  <c r="F105" i="26"/>
  <c r="F104" i="26"/>
  <c r="G106" i="26"/>
  <c r="G103" i="26"/>
  <c r="F103" i="26"/>
  <c r="F102" i="26"/>
  <c r="F101" i="26"/>
  <c r="F100" i="26"/>
  <c r="F99" i="26"/>
  <c r="E98" i="26"/>
  <c r="E107" i="26" s="1"/>
  <c r="F97" i="26"/>
  <c r="F96" i="26"/>
  <c r="F95" i="26"/>
  <c r="F94" i="26"/>
  <c r="F93" i="26"/>
  <c r="F92" i="26"/>
  <c r="F91" i="26"/>
  <c r="F90" i="26"/>
  <c r="F89" i="26"/>
  <c r="A89" i="26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F88" i="26"/>
  <c r="A88" i="26"/>
  <c r="F83" i="26"/>
  <c r="E80" i="26"/>
  <c r="C80" i="26"/>
  <c r="F80" i="26" s="1"/>
  <c r="F77" i="26"/>
  <c r="F76" i="26"/>
  <c r="F75" i="26"/>
  <c r="F72" i="26"/>
  <c r="E71" i="26"/>
  <c r="F71" i="26" s="1"/>
  <c r="F67" i="26"/>
  <c r="F66" i="26"/>
  <c r="F65" i="26"/>
  <c r="F64" i="26"/>
  <c r="G67" i="26" s="1"/>
  <c r="G61" i="26"/>
  <c r="F61" i="26"/>
  <c r="F60" i="26"/>
  <c r="F59" i="26"/>
  <c r="E59" i="26"/>
  <c r="F56" i="26"/>
  <c r="F55" i="26"/>
  <c r="F52" i="26"/>
  <c r="E52" i="26"/>
  <c r="E81" i="26" s="1"/>
  <c r="F81" i="26" s="1"/>
  <c r="F51" i="26"/>
  <c r="F50" i="26"/>
  <c r="F49" i="26"/>
  <c r="G52" i="26" s="1"/>
  <c r="F46" i="26"/>
  <c r="F45" i="26"/>
  <c r="E42" i="26"/>
  <c r="F42" i="26" s="1"/>
  <c r="C39" i="26"/>
  <c r="F38" i="26"/>
  <c r="E38" i="26"/>
  <c r="E39" i="26" s="1"/>
  <c r="F37" i="26"/>
  <c r="G39" i="26" s="1"/>
  <c r="F34" i="26"/>
  <c r="F31" i="26"/>
  <c r="K29" i="26"/>
  <c r="F28" i="26"/>
  <c r="C25" i="26"/>
  <c r="F24" i="26"/>
  <c r="E23" i="26"/>
  <c r="F23" i="26" s="1"/>
  <c r="C23" i="26"/>
  <c r="E22" i="26"/>
  <c r="K31" i="26" s="1"/>
  <c r="F18" i="26"/>
  <c r="H17" i="26"/>
  <c r="F17" i="26"/>
  <c r="F16" i="26"/>
  <c r="F15" i="26"/>
  <c r="F14" i="26"/>
  <c r="F12" i="26"/>
  <c r="F11" i="26"/>
  <c r="F10" i="26"/>
  <c r="F9" i="26"/>
  <c r="F8" i="26"/>
  <c r="F7" i="26"/>
  <c r="E6" i="26"/>
  <c r="F6" i="26" s="1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22" i="26" s="1"/>
  <c r="A23" i="26" s="1"/>
  <c r="A24" i="26" s="1"/>
  <c r="A28" i="26" s="1"/>
  <c r="A31" i="26" s="1"/>
  <c r="A34" i="26" s="1"/>
  <c r="A37" i="26" s="1"/>
  <c r="A38" i="26" s="1"/>
  <c r="A42" i="26" s="1"/>
  <c r="A45" i="26" s="1"/>
  <c r="A46" i="26" s="1"/>
  <c r="A49" i="26" s="1"/>
  <c r="A50" i="26" s="1"/>
  <c r="A51" i="26" s="1"/>
  <c r="A52" i="26" s="1"/>
  <c r="A55" i="26" s="1"/>
  <c r="A56" i="26" s="1"/>
  <c r="A59" i="26" s="1"/>
  <c r="A60" i="26" s="1"/>
  <c r="A61" i="26" s="1"/>
  <c r="A64" i="26" s="1"/>
  <c r="A65" i="26" s="1"/>
  <c r="A66" i="26" s="1"/>
  <c r="A67" i="26" s="1"/>
  <c r="A70" i="26" s="1"/>
  <c r="A71" i="26" s="1"/>
  <c r="A72" i="26" s="1"/>
  <c r="A75" i="26" s="1"/>
  <c r="A76" i="26" s="1"/>
  <c r="A77" i="26" s="1"/>
  <c r="A80" i="26" s="1"/>
  <c r="A82" i="26" s="1"/>
  <c r="F4" i="26"/>
  <c r="C19" i="26" l="1"/>
  <c r="C108" i="26" s="1"/>
  <c r="F22" i="26"/>
  <c r="E25" i="26"/>
  <c r="K30" i="26"/>
  <c r="K32" i="26" s="1"/>
  <c r="E47" i="26"/>
  <c r="H106" i="26"/>
  <c r="E19" i="26"/>
  <c r="F98" i="26"/>
  <c r="H103" i="26"/>
  <c r="C25" i="25"/>
  <c r="C108" i="25" s="1"/>
  <c r="E108" i="26" l="1"/>
  <c r="C23" i="25"/>
  <c r="C107" i="25"/>
  <c r="I111" i="25" s="1"/>
  <c r="F106" i="25"/>
  <c r="F105" i="25"/>
  <c r="E104" i="25"/>
  <c r="F104" i="25" s="1"/>
  <c r="C104" i="25"/>
  <c r="G106" i="25" s="1"/>
  <c r="G103" i="25"/>
  <c r="F103" i="25"/>
  <c r="F102" i="25"/>
  <c r="F101" i="25"/>
  <c r="F100" i="25"/>
  <c r="F99" i="25"/>
  <c r="E98" i="25"/>
  <c r="E107" i="25" s="1"/>
  <c r="F97" i="25"/>
  <c r="F96" i="25"/>
  <c r="F95" i="25"/>
  <c r="F94" i="25"/>
  <c r="F93" i="25"/>
  <c r="F92" i="25"/>
  <c r="F91" i="25"/>
  <c r="F90" i="25"/>
  <c r="F89" i="25"/>
  <c r="A89" i="25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F88" i="25"/>
  <c r="A88" i="25"/>
  <c r="F83" i="25"/>
  <c r="E80" i="25"/>
  <c r="C80" i="25"/>
  <c r="F80" i="25" s="1"/>
  <c r="F77" i="25"/>
  <c r="F76" i="25"/>
  <c r="F75" i="25"/>
  <c r="F72" i="25"/>
  <c r="E71" i="25"/>
  <c r="F71" i="25" s="1"/>
  <c r="F67" i="25"/>
  <c r="F66" i="25"/>
  <c r="F65" i="25"/>
  <c r="F64" i="25"/>
  <c r="G67" i="25" s="1"/>
  <c r="G61" i="25"/>
  <c r="F61" i="25"/>
  <c r="F60" i="25"/>
  <c r="F59" i="25"/>
  <c r="E59" i="25"/>
  <c r="F56" i="25"/>
  <c r="F55" i="25"/>
  <c r="F52" i="25"/>
  <c r="G52" i="25" s="1"/>
  <c r="E52" i="25"/>
  <c r="E81" i="25" s="1"/>
  <c r="F81" i="25" s="1"/>
  <c r="F51" i="25"/>
  <c r="F50" i="25"/>
  <c r="F49" i="25"/>
  <c r="F46" i="25"/>
  <c r="F45" i="25"/>
  <c r="E42" i="25"/>
  <c r="F42" i="25" s="1"/>
  <c r="C39" i="25"/>
  <c r="F38" i="25"/>
  <c r="E38" i="25"/>
  <c r="E39" i="25" s="1"/>
  <c r="F37" i="25"/>
  <c r="F34" i="25"/>
  <c r="F31" i="25"/>
  <c r="K30" i="25"/>
  <c r="K29" i="25"/>
  <c r="K32" i="25" s="1"/>
  <c r="F28" i="25"/>
  <c r="E25" i="25"/>
  <c r="F24" i="25"/>
  <c r="F23" i="25"/>
  <c r="E23" i="25"/>
  <c r="F22" i="25"/>
  <c r="E22" i="25"/>
  <c r="C22" i="25"/>
  <c r="C19" i="25"/>
  <c r="F18" i="25"/>
  <c r="H17" i="25"/>
  <c r="F17" i="25"/>
  <c r="F16" i="25"/>
  <c r="F15" i="25"/>
  <c r="F14" i="25"/>
  <c r="F13" i="25"/>
  <c r="F12" i="25"/>
  <c r="F11" i="25"/>
  <c r="F10" i="25"/>
  <c r="F9" i="25"/>
  <c r="F8" i="25"/>
  <c r="F7" i="25"/>
  <c r="E6" i="25"/>
  <c r="F6" i="25" s="1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22" i="25" s="1"/>
  <c r="A23" i="25" s="1"/>
  <c r="A24" i="25" s="1"/>
  <c r="A28" i="25" s="1"/>
  <c r="A31" i="25" s="1"/>
  <c r="A34" i="25" s="1"/>
  <c r="A37" i="25" s="1"/>
  <c r="A38" i="25" s="1"/>
  <c r="A42" i="25" s="1"/>
  <c r="A45" i="25" s="1"/>
  <c r="A46" i="25" s="1"/>
  <c r="A49" i="25" s="1"/>
  <c r="A50" i="25" s="1"/>
  <c r="A51" i="25" s="1"/>
  <c r="A52" i="25" s="1"/>
  <c r="A55" i="25" s="1"/>
  <c r="A56" i="25" s="1"/>
  <c r="A59" i="25" s="1"/>
  <c r="A60" i="25" s="1"/>
  <c r="A61" i="25" s="1"/>
  <c r="A64" i="25" s="1"/>
  <c r="A65" i="25" s="1"/>
  <c r="A66" i="25" s="1"/>
  <c r="A67" i="25" s="1"/>
  <c r="A70" i="25" s="1"/>
  <c r="A71" i="25" s="1"/>
  <c r="A72" i="25" s="1"/>
  <c r="A75" i="25" s="1"/>
  <c r="A76" i="25" s="1"/>
  <c r="A77" i="25" s="1"/>
  <c r="A80" i="25" s="1"/>
  <c r="A82" i="25" s="1"/>
  <c r="F4" i="25"/>
  <c r="F109" i="26" l="1"/>
  <c r="F108" i="26"/>
  <c r="G39" i="25"/>
  <c r="E19" i="25"/>
  <c r="E108" i="25" s="1"/>
  <c r="E47" i="25"/>
  <c r="H106" i="25"/>
  <c r="K31" i="25"/>
  <c r="F98" i="25"/>
  <c r="H103" i="25"/>
  <c r="C108" i="24"/>
  <c r="C107" i="24"/>
  <c r="C25" i="24"/>
  <c r="C19" i="24"/>
  <c r="C80" i="24"/>
  <c r="C22" i="24"/>
  <c r="C23" i="24"/>
  <c r="F109" i="25" l="1"/>
  <c r="F108" i="25"/>
  <c r="E104" i="24"/>
  <c r="E52" i="24" l="1"/>
  <c r="E80" i="24"/>
  <c r="E71" i="24"/>
  <c r="A71" i="24"/>
  <c r="A70" i="24"/>
  <c r="E23" i="24"/>
  <c r="E6" i="24"/>
  <c r="E42" i="24"/>
  <c r="E59" i="24"/>
  <c r="H106" i="24" l="1"/>
  <c r="F106" i="24"/>
  <c r="F105" i="24"/>
  <c r="F104" i="24"/>
  <c r="C104" i="24"/>
  <c r="G106" i="24" s="1"/>
  <c r="G103" i="24"/>
  <c r="F103" i="24"/>
  <c r="F102" i="24"/>
  <c r="F101" i="24"/>
  <c r="F100" i="24"/>
  <c r="F99" i="24"/>
  <c r="E98" i="24"/>
  <c r="H103" i="24" s="1"/>
  <c r="F97" i="24"/>
  <c r="F96" i="24"/>
  <c r="F95" i="24"/>
  <c r="F94" i="24"/>
  <c r="F93" i="24"/>
  <c r="F92" i="24"/>
  <c r="F91" i="24"/>
  <c r="F90" i="24"/>
  <c r="F89" i="24"/>
  <c r="F88" i="24"/>
  <c r="A88" i="24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F83" i="24"/>
  <c r="F80" i="24"/>
  <c r="F77" i="24"/>
  <c r="F76" i="24"/>
  <c r="F75" i="24"/>
  <c r="F72" i="24"/>
  <c r="F71" i="24"/>
  <c r="F67" i="24"/>
  <c r="F66" i="24"/>
  <c r="F65" i="24"/>
  <c r="F64" i="24"/>
  <c r="G61" i="24"/>
  <c r="F61" i="24"/>
  <c r="F60" i="24"/>
  <c r="F59" i="24"/>
  <c r="F56" i="24"/>
  <c r="F55" i="24"/>
  <c r="F52" i="24"/>
  <c r="F51" i="24"/>
  <c r="F50" i="24"/>
  <c r="F49" i="24"/>
  <c r="E47" i="24"/>
  <c r="F46" i="24"/>
  <c r="F45" i="24"/>
  <c r="F42" i="24"/>
  <c r="E39" i="24"/>
  <c r="C39" i="24"/>
  <c r="F38" i="24"/>
  <c r="E38" i="24"/>
  <c r="F37" i="24"/>
  <c r="F34" i="24"/>
  <c r="K31" i="24"/>
  <c r="F31" i="24"/>
  <c r="K29" i="24"/>
  <c r="F28" i="24"/>
  <c r="C24" i="24"/>
  <c r="F24" i="24" s="1"/>
  <c r="F23" i="24"/>
  <c r="F22" i="24"/>
  <c r="E22" i="24"/>
  <c r="E25" i="24" s="1"/>
  <c r="E19" i="24"/>
  <c r="F18" i="24"/>
  <c r="H17" i="24"/>
  <c r="F17" i="24"/>
  <c r="F16" i="24"/>
  <c r="F15" i="24"/>
  <c r="F14" i="24"/>
  <c r="F13" i="24"/>
  <c r="F12" i="24"/>
  <c r="F11" i="24"/>
  <c r="F10" i="24"/>
  <c r="F9" i="24"/>
  <c r="F8" i="24"/>
  <c r="F7" i="24"/>
  <c r="F6" i="24"/>
  <c r="A6" i="24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22" i="24" s="1"/>
  <c r="A23" i="24" s="1"/>
  <c r="A24" i="24" s="1"/>
  <c r="A28" i="24" s="1"/>
  <c r="A31" i="24" s="1"/>
  <c r="A34" i="24" s="1"/>
  <c r="A37" i="24" s="1"/>
  <c r="A38" i="24" s="1"/>
  <c r="A42" i="24" s="1"/>
  <c r="A45" i="24" s="1"/>
  <c r="A46" i="24" s="1"/>
  <c r="A49" i="24" s="1"/>
  <c r="A50" i="24" s="1"/>
  <c r="A51" i="24" s="1"/>
  <c r="A52" i="24" s="1"/>
  <c r="A55" i="24" s="1"/>
  <c r="A56" i="24" s="1"/>
  <c r="A59" i="24" s="1"/>
  <c r="A60" i="24" s="1"/>
  <c r="A61" i="24" s="1"/>
  <c r="A64" i="24" s="1"/>
  <c r="A65" i="24" s="1"/>
  <c r="A66" i="24" s="1"/>
  <c r="A67" i="24" s="1"/>
  <c r="A72" i="24" s="1"/>
  <c r="A75" i="24" s="1"/>
  <c r="A76" i="24" s="1"/>
  <c r="A77" i="24" s="1"/>
  <c r="A80" i="24" s="1"/>
  <c r="A82" i="24" s="1"/>
  <c r="F4" i="24"/>
  <c r="G67" i="24" l="1"/>
  <c r="G39" i="24"/>
  <c r="G52" i="24"/>
  <c r="K30" i="24"/>
  <c r="K32" i="24" s="1"/>
  <c r="E81" i="24"/>
  <c r="F81" i="24" s="1"/>
  <c r="I111" i="24"/>
  <c r="E107" i="24"/>
  <c r="F98" i="24"/>
  <c r="E108" i="24" l="1"/>
  <c r="E29" i="7"/>
  <c r="C29" i="7"/>
  <c r="C28" i="7"/>
  <c r="F28" i="7" s="1"/>
  <c r="F27" i="7"/>
  <c r="F26" i="7"/>
  <c r="L25" i="7"/>
  <c r="F25" i="7"/>
  <c r="F24" i="7"/>
  <c r="F23" i="7"/>
  <c r="F22" i="7"/>
  <c r="C22" i="7"/>
  <c r="F21" i="7"/>
  <c r="F20" i="7"/>
  <c r="L19" i="7"/>
  <c r="I19" i="7"/>
  <c r="F19" i="7"/>
  <c r="L18" i="7"/>
  <c r="I18" i="7"/>
  <c r="I25" i="7" s="1"/>
  <c r="D18" i="7"/>
  <c r="F18" i="7" s="1"/>
  <c r="C18" i="7"/>
  <c r="I17" i="7"/>
  <c r="F17" i="7"/>
  <c r="I16" i="7"/>
  <c r="F16" i="7"/>
  <c r="I15" i="7"/>
  <c r="F15" i="7"/>
  <c r="I14" i="7"/>
  <c r="F14" i="7"/>
  <c r="L13" i="7"/>
  <c r="I13" i="7"/>
  <c r="I20" i="7" s="1"/>
  <c r="F13" i="7"/>
  <c r="I12" i="7"/>
  <c r="F12" i="7"/>
  <c r="F11" i="7"/>
  <c r="D10" i="7"/>
  <c r="F10" i="7" s="1"/>
  <c r="C9" i="7"/>
  <c r="F9" i="7" s="1"/>
  <c r="F8" i="7"/>
  <c r="F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F6" i="7"/>
  <c r="C6" i="7"/>
  <c r="A6" i="7"/>
  <c r="F5" i="7"/>
  <c r="F109" i="24" l="1"/>
  <c r="F108" i="24"/>
  <c r="F29" i="7"/>
  <c r="L16" i="7"/>
  <c r="L20" i="7" s="1"/>
  <c r="L17" i="7"/>
  <c r="D29" i="7"/>
  <c r="E45" i="22"/>
  <c r="D45" i="22"/>
  <c r="F44" i="22"/>
  <c r="F43" i="22"/>
  <c r="F42" i="22"/>
  <c r="F41" i="22"/>
  <c r="F40" i="22"/>
  <c r="F39" i="22"/>
  <c r="F38" i="22"/>
  <c r="F37" i="22"/>
  <c r="F36" i="22"/>
  <c r="L35" i="22"/>
  <c r="I35" i="22"/>
  <c r="F35" i="22"/>
  <c r="L34" i="22"/>
  <c r="I34" i="22"/>
  <c r="F34" i="22"/>
  <c r="L33" i="22"/>
  <c r="I33" i="22"/>
  <c r="F33" i="22"/>
  <c r="L32" i="22"/>
  <c r="I32" i="22"/>
  <c r="F32" i="22"/>
  <c r="I31" i="22"/>
  <c r="F31" i="22"/>
  <c r="I30" i="22"/>
  <c r="F30" i="22"/>
  <c r="L29" i="22"/>
  <c r="F29" i="22"/>
  <c r="I28" i="22"/>
  <c r="F28" i="22"/>
  <c r="F27" i="22"/>
  <c r="F26" i="22"/>
  <c r="F25" i="22"/>
  <c r="G17" i="22"/>
  <c r="F17" i="22"/>
  <c r="F16" i="22"/>
  <c r="F15" i="22"/>
  <c r="F14" i="22"/>
  <c r="F13" i="22"/>
  <c r="F12" i="22"/>
  <c r="F11" i="22"/>
  <c r="C11" i="22"/>
  <c r="F10" i="22"/>
  <c r="F9" i="22"/>
  <c r="F8" i="22"/>
  <c r="F7" i="22"/>
  <c r="C6" i="22"/>
  <c r="C45" i="22" s="1"/>
  <c r="A6" i="22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F5" i="22"/>
  <c r="H105" i="23"/>
  <c r="F105" i="23"/>
  <c r="F104" i="23"/>
  <c r="C103" i="23"/>
  <c r="G105" i="23" s="1"/>
  <c r="G102" i="23"/>
  <c r="F102" i="23"/>
  <c r="F101" i="23"/>
  <c r="F100" i="23"/>
  <c r="F99" i="23"/>
  <c r="F98" i="23"/>
  <c r="E97" i="23"/>
  <c r="H102" i="23" s="1"/>
  <c r="F96" i="23"/>
  <c r="F95" i="23"/>
  <c r="F94" i="23"/>
  <c r="F93" i="23"/>
  <c r="F92" i="23"/>
  <c r="F91" i="23"/>
  <c r="F90" i="23"/>
  <c r="F89" i="23"/>
  <c r="F88" i="23"/>
  <c r="F87" i="23"/>
  <c r="A87" i="23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F82" i="23"/>
  <c r="F79" i="23"/>
  <c r="F76" i="23"/>
  <c r="F75" i="23"/>
  <c r="F74" i="23"/>
  <c r="F71" i="23"/>
  <c r="F70" i="23"/>
  <c r="F67" i="23"/>
  <c r="F66" i="23"/>
  <c r="F65" i="23"/>
  <c r="F64" i="23"/>
  <c r="G61" i="23"/>
  <c r="F61" i="23"/>
  <c r="F60" i="23"/>
  <c r="F59" i="23"/>
  <c r="F56" i="23"/>
  <c r="F55" i="23"/>
  <c r="E52" i="23"/>
  <c r="E80" i="23" s="1"/>
  <c r="F80" i="23" s="1"/>
  <c r="F51" i="23"/>
  <c r="F50" i="23"/>
  <c r="F49" i="23"/>
  <c r="E47" i="23"/>
  <c r="F46" i="23"/>
  <c r="F45" i="23"/>
  <c r="F42" i="23"/>
  <c r="C39" i="23"/>
  <c r="E38" i="23"/>
  <c r="E39" i="23" s="1"/>
  <c r="F37" i="23"/>
  <c r="F34" i="23"/>
  <c r="F31" i="23"/>
  <c r="K29" i="23"/>
  <c r="F28" i="23"/>
  <c r="C24" i="23"/>
  <c r="F24" i="23" s="1"/>
  <c r="F23" i="23"/>
  <c r="E22" i="23"/>
  <c r="F22" i="23" s="1"/>
  <c r="E19" i="23"/>
  <c r="C19" i="23"/>
  <c r="F18" i="23"/>
  <c r="H17" i="23"/>
  <c r="F17" i="23"/>
  <c r="F16" i="23"/>
  <c r="F15" i="23"/>
  <c r="F14" i="23"/>
  <c r="F13" i="23"/>
  <c r="F12" i="23"/>
  <c r="F11" i="23"/>
  <c r="F10" i="23"/>
  <c r="F9" i="23"/>
  <c r="F8" i="23"/>
  <c r="F7" i="23"/>
  <c r="F6" i="23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22" i="23" s="1"/>
  <c r="F4" i="23"/>
  <c r="L36" i="22" l="1"/>
  <c r="M39" i="22"/>
  <c r="F38" i="23"/>
  <c r="G39" i="23" s="1"/>
  <c r="G67" i="23"/>
  <c r="A23" i="23"/>
  <c r="A24" i="23" s="1"/>
  <c r="A28" i="23" s="1"/>
  <c r="A31" i="23" s="1"/>
  <c r="A34" i="23" s="1"/>
  <c r="A37" i="23" s="1"/>
  <c r="A38" i="23" s="1"/>
  <c r="A42" i="23" s="1"/>
  <c r="A45" i="23" s="1"/>
  <c r="A46" i="23" s="1"/>
  <c r="A49" i="23" s="1"/>
  <c r="A50" i="23" s="1"/>
  <c r="A51" i="23" s="1"/>
  <c r="A52" i="23" s="1"/>
  <c r="A55" i="23" s="1"/>
  <c r="A56" i="23" s="1"/>
  <c r="A59" i="23" s="1"/>
  <c r="A60" i="23" s="1"/>
  <c r="A61" i="23" s="1"/>
  <c r="A64" i="23" s="1"/>
  <c r="A65" i="23" s="1"/>
  <c r="A66" i="23" s="1"/>
  <c r="A67" i="23" s="1"/>
  <c r="A70" i="23" s="1"/>
  <c r="A71" i="23" s="1"/>
  <c r="A74" i="23" s="1"/>
  <c r="A75" i="23" s="1"/>
  <c r="A76" i="23" s="1"/>
  <c r="A79" i="23" s="1"/>
  <c r="A81" i="23" s="1"/>
  <c r="K30" i="23"/>
  <c r="K32" i="23" s="1"/>
  <c r="F52" i="23"/>
  <c r="G52" i="23" s="1"/>
  <c r="C25" i="23"/>
  <c r="K31" i="23"/>
  <c r="F103" i="23"/>
  <c r="I39" i="22"/>
  <c r="A36" i="22"/>
  <c r="A42" i="22" s="1"/>
  <c r="A43" i="22" s="1"/>
  <c r="A44" i="22" s="1"/>
  <c r="A31" i="22"/>
  <c r="I36" i="22"/>
  <c r="F46" i="22"/>
  <c r="G45" i="22"/>
  <c r="I29" i="22"/>
  <c r="K45" i="22"/>
  <c r="F6" i="22"/>
  <c r="F45" i="22" s="1"/>
  <c r="E25" i="23"/>
  <c r="C106" i="23"/>
  <c r="I110" i="23" s="1"/>
  <c r="E106" i="23"/>
  <c r="F97" i="23"/>
  <c r="K39" i="22" l="1"/>
  <c r="I41" i="22"/>
  <c r="I43" i="22" s="1"/>
  <c r="A37" i="22"/>
  <c r="A32" i="22"/>
  <c r="E107" i="23"/>
  <c r="C107" i="23"/>
  <c r="G17" i="21"/>
  <c r="A33" i="22" l="1"/>
  <c r="A38" i="22"/>
  <c r="F108" i="23"/>
  <c r="F107" i="23"/>
  <c r="K45" i="21"/>
  <c r="K39" i="21"/>
  <c r="A39" i="22" l="1"/>
  <c r="A34" i="22"/>
  <c r="F16" i="21"/>
  <c r="F11" i="21"/>
  <c r="F12" i="21"/>
  <c r="A40" i="22" l="1"/>
  <c r="A35" i="22"/>
  <c r="A41" i="22" s="1"/>
  <c r="E45" i="21"/>
  <c r="D45" i="21"/>
  <c r="F44" i="21"/>
  <c r="F43" i="21"/>
  <c r="F42" i="21"/>
  <c r="F41" i="21"/>
  <c r="F40" i="21"/>
  <c r="F39" i="21"/>
  <c r="F38" i="21"/>
  <c r="F37" i="21"/>
  <c r="F36" i="21"/>
  <c r="L35" i="21"/>
  <c r="I35" i="21"/>
  <c r="F35" i="21"/>
  <c r="L34" i="21"/>
  <c r="I34" i="21"/>
  <c r="I39" i="21" s="1"/>
  <c r="F34" i="21"/>
  <c r="L33" i="21"/>
  <c r="I33" i="21"/>
  <c r="F33" i="21"/>
  <c r="L32" i="21"/>
  <c r="I32" i="21"/>
  <c r="F32" i="21"/>
  <c r="I31" i="21"/>
  <c r="F31" i="21"/>
  <c r="F30" i="21"/>
  <c r="L29" i="21"/>
  <c r="F29" i="21"/>
  <c r="F45" i="21" s="1"/>
  <c r="I28" i="21"/>
  <c r="F28" i="21"/>
  <c r="F27" i="21"/>
  <c r="F26" i="21"/>
  <c r="F25" i="21"/>
  <c r="F17" i="21"/>
  <c r="F15" i="21"/>
  <c r="F14" i="21"/>
  <c r="F13" i="21"/>
  <c r="C11" i="21"/>
  <c r="F10" i="21"/>
  <c r="F9" i="21"/>
  <c r="F8" i="21"/>
  <c r="F7" i="21"/>
  <c r="C6" i="21"/>
  <c r="C45" i="21" s="1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F5" i="21"/>
  <c r="F46" i="21" l="1"/>
  <c r="M39" i="21"/>
  <c r="L36" i="21"/>
  <c r="A18" i="21"/>
  <c r="G45" i="21"/>
  <c r="I36" i="21"/>
  <c r="I29" i="21"/>
  <c r="I30" i="21"/>
  <c r="F6" i="21"/>
  <c r="I11" i="19"/>
  <c r="A19" i="21" l="1"/>
  <c r="A20" i="21" s="1"/>
  <c r="A21" i="21" s="1"/>
  <c r="A22" i="21" s="1"/>
  <c r="A23" i="21" s="1"/>
  <c r="A24" i="21" s="1"/>
  <c r="A25" i="21" s="1"/>
  <c r="A26" i="21" s="1"/>
  <c r="I41" i="21"/>
  <c r="I43" i="21" s="1"/>
  <c r="J32" i="19"/>
  <c r="A27" i="21" l="1"/>
  <c r="A28" i="21" s="1"/>
  <c r="A29" i="21" s="1"/>
  <c r="A30" i="21" s="1"/>
  <c r="A36" i="21" l="1"/>
  <c r="A31" i="21"/>
  <c r="A43" i="21" l="1"/>
  <c r="A44" i="21" s="1"/>
  <c r="A42" i="21"/>
  <c r="A32" i="21"/>
  <c r="A37" i="21"/>
  <c r="J31" i="19"/>
  <c r="A33" i="21" l="1"/>
  <c r="A38" i="21"/>
  <c r="J30" i="19"/>
  <c r="J28" i="19"/>
  <c r="J27" i="19"/>
  <c r="M33" i="19"/>
  <c r="M32" i="19"/>
  <c r="M31" i="19"/>
  <c r="M30" i="19"/>
  <c r="M27" i="19"/>
  <c r="J33" i="19"/>
  <c r="J37" i="19" s="1"/>
  <c r="J29" i="19"/>
  <c r="J26" i="19"/>
  <c r="H107" i="20"/>
  <c r="G104" i="20"/>
  <c r="H17" i="20"/>
  <c r="H16" i="6"/>
  <c r="J34" i="19" l="1"/>
  <c r="M34" i="19"/>
  <c r="N37" i="19"/>
  <c r="J39" i="19"/>
  <c r="J41" i="19" s="1"/>
  <c r="L37" i="19"/>
  <c r="A34" i="21"/>
  <c r="A39" i="21"/>
  <c r="E24" i="20"/>
  <c r="E23" i="20"/>
  <c r="A35" i="21" l="1"/>
  <c r="A41" i="21" s="1"/>
  <c r="A40" i="21"/>
  <c r="E26" i="20"/>
  <c r="A88" i="20" l="1"/>
  <c r="C105" i="20" l="1"/>
  <c r="G107" i="20" s="1"/>
  <c r="E108" i="20" l="1"/>
  <c r="I112" i="20"/>
  <c r="F107" i="20"/>
  <c r="F106" i="20"/>
  <c r="F105" i="20"/>
  <c r="F104" i="20"/>
  <c r="F103" i="20"/>
  <c r="F102" i="20"/>
  <c r="F101" i="20"/>
  <c r="F100" i="20"/>
  <c r="F99" i="20"/>
  <c r="E99" i="20"/>
  <c r="H104" i="20" s="1"/>
  <c r="F98" i="20"/>
  <c r="F97" i="20"/>
  <c r="F96" i="20"/>
  <c r="F95" i="20"/>
  <c r="F94" i="20"/>
  <c r="F93" i="20"/>
  <c r="F92" i="20"/>
  <c r="F91" i="20"/>
  <c r="F90" i="20"/>
  <c r="F89" i="20"/>
  <c r="F88" i="20"/>
  <c r="F83" i="20"/>
  <c r="F80" i="20"/>
  <c r="F77" i="20"/>
  <c r="F76" i="20"/>
  <c r="F75" i="20"/>
  <c r="F72" i="20"/>
  <c r="F71" i="20"/>
  <c r="F68" i="20"/>
  <c r="F67" i="20"/>
  <c r="F66" i="20"/>
  <c r="F65" i="20"/>
  <c r="G62" i="20"/>
  <c r="F62" i="20"/>
  <c r="F61" i="20"/>
  <c r="F60" i="20"/>
  <c r="F57" i="20"/>
  <c r="F56" i="20"/>
  <c r="E53" i="20"/>
  <c r="F53" i="20" s="1"/>
  <c r="F52" i="20"/>
  <c r="F51" i="20"/>
  <c r="F50" i="20"/>
  <c r="E48" i="20"/>
  <c r="F47" i="20"/>
  <c r="F46" i="20"/>
  <c r="F43" i="20"/>
  <c r="E40" i="20"/>
  <c r="E39" i="20"/>
  <c r="K31" i="20" s="1"/>
  <c r="C39" i="20"/>
  <c r="F38" i="20"/>
  <c r="F35" i="20"/>
  <c r="F32" i="20"/>
  <c r="K30" i="20"/>
  <c r="F29" i="20"/>
  <c r="C25" i="20"/>
  <c r="F25" i="20" s="1"/>
  <c r="K32" i="20"/>
  <c r="F22" i="20"/>
  <c r="E19" i="20"/>
  <c r="C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22" i="20" s="1"/>
  <c r="A23" i="20" s="1"/>
  <c r="A24" i="20" s="1"/>
  <c r="A25" i="20" s="1"/>
  <c r="A29" i="20" s="1"/>
  <c r="A32" i="20" s="1"/>
  <c r="A35" i="20" s="1"/>
  <c r="A38" i="20" s="1"/>
  <c r="A39" i="20" s="1"/>
  <c r="A43" i="20" s="1"/>
  <c r="A46" i="20" s="1"/>
  <c r="A47" i="20" s="1"/>
  <c r="A50" i="20" s="1"/>
  <c r="A51" i="20" s="1"/>
  <c r="A52" i="20" s="1"/>
  <c r="A53" i="20" s="1"/>
  <c r="A56" i="20" s="1"/>
  <c r="A57" i="20" s="1"/>
  <c r="A60" i="20" s="1"/>
  <c r="A61" i="20" s="1"/>
  <c r="A62" i="20" s="1"/>
  <c r="A65" i="20" s="1"/>
  <c r="A66" i="20" s="1"/>
  <c r="A67" i="20" s="1"/>
  <c r="A68" i="20" s="1"/>
  <c r="A71" i="20" s="1"/>
  <c r="A72" i="20" s="1"/>
  <c r="A75" i="20" s="1"/>
  <c r="A76" i="20" s="1"/>
  <c r="A77" i="20" s="1"/>
  <c r="A80" i="20" s="1"/>
  <c r="A82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F6" i="20"/>
  <c r="A6" i="20"/>
  <c r="F4" i="20"/>
  <c r="F39" i="20" l="1"/>
  <c r="C40" i="20"/>
  <c r="G68" i="20"/>
  <c r="G40" i="20"/>
  <c r="E81" i="20"/>
  <c r="F81" i="20" s="1"/>
  <c r="K33" i="20"/>
  <c r="G53" i="20"/>
  <c r="F24" i="20"/>
  <c r="F23" i="20"/>
  <c r="E109" i="20" l="1"/>
  <c r="F110" i="20" s="1"/>
  <c r="C39" i="18"/>
  <c r="F109" i="20" l="1"/>
  <c r="K30" i="18"/>
  <c r="E43" i="19" l="1"/>
  <c r="F43" i="19"/>
  <c r="G44" i="19" s="1"/>
  <c r="A5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l="1"/>
  <c r="A30" i="19" s="1"/>
  <c r="H43" i="19"/>
  <c r="H104" i="18"/>
  <c r="G104" i="18"/>
  <c r="G101" i="18"/>
  <c r="C105" i="18"/>
  <c r="I109" i="18" s="1"/>
  <c r="A31" i="19" l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F8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22" i="18"/>
  <c r="F29" i="18"/>
  <c r="F32" i="18"/>
  <c r="F35" i="18"/>
  <c r="F38" i="18"/>
  <c r="F43" i="18"/>
  <c r="F46" i="18"/>
  <c r="F47" i="18"/>
  <c r="F50" i="18"/>
  <c r="F51" i="18"/>
  <c r="F52" i="18"/>
  <c r="F56" i="18"/>
  <c r="F57" i="18"/>
  <c r="F60" i="18"/>
  <c r="F61" i="18"/>
  <c r="F62" i="18"/>
  <c r="F65" i="18"/>
  <c r="F66" i="18"/>
  <c r="F67" i="18"/>
  <c r="F68" i="18"/>
  <c r="F71" i="18"/>
  <c r="F72" i="18"/>
  <c r="F75" i="18"/>
  <c r="F76" i="18"/>
  <c r="F77" i="18"/>
  <c r="F80" i="18"/>
  <c r="F83" i="18"/>
  <c r="F86" i="18"/>
  <c r="F87" i="18"/>
  <c r="F88" i="18"/>
  <c r="F89" i="18"/>
  <c r="F90" i="18"/>
  <c r="F91" i="18"/>
  <c r="F92" i="18"/>
  <c r="F93" i="18"/>
  <c r="F94" i="18"/>
  <c r="F95" i="18"/>
  <c r="F97" i="18"/>
  <c r="F98" i="18"/>
  <c r="F99" i="18"/>
  <c r="F100" i="18"/>
  <c r="F101" i="18"/>
  <c r="F102" i="18"/>
  <c r="F103" i="18"/>
  <c r="F104" i="18"/>
  <c r="C106" i="16"/>
  <c r="C40" i="16"/>
  <c r="F3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22" i="17"/>
  <c r="F29" i="17"/>
  <c r="F32" i="17"/>
  <c r="F38" i="17"/>
  <c r="F43" i="17"/>
  <c r="F46" i="17"/>
  <c r="F47" i="17"/>
  <c r="F50" i="17"/>
  <c r="F51" i="17"/>
  <c r="F52" i="17"/>
  <c r="F56" i="17"/>
  <c r="F57" i="17"/>
  <c r="F60" i="17"/>
  <c r="F61" i="17"/>
  <c r="F62" i="17"/>
  <c r="F65" i="17"/>
  <c r="F66" i="17"/>
  <c r="F67" i="17"/>
  <c r="F68" i="17"/>
  <c r="F71" i="17"/>
  <c r="F72" i="17"/>
  <c r="F75" i="17"/>
  <c r="F76" i="17"/>
  <c r="F77" i="17"/>
  <c r="F80" i="17"/>
  <c r="F83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8" i="17"/>
  <c r="F99" i="17"/>
  <c r="F100" i="17"/>
  <c r="F101" i="17"/>
  <c r="F102" i="17"/>
  <c r="F103" i="17"/>
  <c r="F104" i="17"/>
  <c r="F105" i="17"/>
  <c r="F85" i="16"/>
  <c r="F86" i="16"/>
  <c r="F87" i="16"/>
  <c r="F88" i="16"/>
  <c r="F89" i="16"/>
  <c r="F90" i="16"/>
  <c r="F91" i="16"/>
  <c r="F92" i="16"/>
  <c r="F93" i="16"/>
  <c r="F94" i="16"/>
  <c r="F95" i="16"/>
  <c r="F97" i="16"/>
  <c r="F98" i="16"/>
  <c r="F99" i="16"/>
  <c r="F100" i="16"/>
  <c r="F101" i="16"/>
  <c r="F102" i="16"/>
  <c r="F103" i="16"/>
  <c r="F104" i="16"/>
  <c r="F105" i="16"/>
  <c r="F85" i="15"/>
  <c r="F86" i="15"/>
  <c r="F87" i="15"/>
  <c r="F88" i="15"/>
  <c r="F89" i="15"/>
  <c r="F90" i="15"/>
  <c r="F91" i="15"/>
  <c r="F92" i="15"/>
  <c r="F93" i="15"/>
  <c r="F94" i="15"/>
  <c r="F95" i="15"/>
  <c r="F97" i="15"/>
  <c r="F98" i="15"/>
  <c r="F99" i="15"/>
  <c r="F100" i="15"/>
  <c r="F101" i="15"/>
  <c r="F102" i="15"/>
  <c r="F103" i="15"/>
  <c r="F105" i="15"/>
  <c r="F85" i="12"/>
  <c r="F86" i="12"/>
  <c r="F87" i="12"/>
  <c r="F88" i="12"/>
  <c r="F89" i="12"/>
  <c r="F90" i="12"/>
  <c r="F91" i="12"/>
  <c r="F92" i="12"/>
  <c r="F93" i="12"/>
  <c r="F94" i="12"/>
  <c r="F95" i="12"/>
  <c r="F97" i="12"/>
  <c r="F98" i="12"/>
  <c r="F99" i="12"/>
  <c r="F100" i="12"/>
  <c r="F101" i="12"/>
  <c r="F102" i="12"/>
  <c r="F103" i="12"/>
  <c r="F105" i="12"/>
  <c r="F85" i="14"/>
  <c r="F86" i="14"/>
  <c r="F87" i="14"/>
  <c r="F88" i="14"/>
  <c r="F89" i="14"/>
  <c r="F90" i="14"/>
  <c r="F91" i="14"/>
  <c r="F92" i="14"/>
  <c r="F93" i="14"/>
  <c r="F95" i="14"/>
  <c r="F96" i="14"/>
  <c r="F97" i="14"/>
  <c r="F98" i="14"/>
  <c r="F99" i="14"/>
  <c r="F100" i="14"/>
  <c r="F101" i="14"/>
  <c r="F103" i="14"/>
  <c r="E96" i="18" l="1"/>
  <c r="G62" i="18"/>
  <c r="E53" i="18"/>
  <c r="E48" i="18"/>
  <c r="E40" i="18"/>
  <c r="C40" i="18"/>
  <c r="E39" i="18"/>
  <c r="F39" i="18" s="1"/>
  <c r="C25" i="18"/>
  <c r="E24" i="18"/>
  <c r="E23" i="18"/>
  <c r="E19" i="18"/>
  <c r="C19" i="18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22" i="18" s="1"/>
  <c r="A23" i="18" s="1"/>
  <c r="A24" i="18" s="1"/>
  <c r="A25" i="18" s="1"/>
  <c r="A29" i="18" s="1"/>
  <c r="A32" i="18" s="1"/>
  <c r="A35" i="18" s="1"/>
  <c r="A38" i="18" s="1"/>
  <c r="A39" i="18" s="1"/>
  <c r="A43" i="18" s="1"/>
  <c r="A46" i="18" s="1"/>
  <c r="A47" i="18" s="1"/>
  <c r="A50" i="18" s="1"/>
  <c r="A51" i="18" s="1"/>
  <c r="A52" i="18" s="1"/>
  <c r="A53" i="18" s="1"/>
  <c r="A56" i="18" s="1"/>
  <c r="A57" i="18" s="1"/>
  <c r="A60" i="18" s="1"/>
  <c r="A61" i="18" s="1"/>
  <c r="A62" i="18" s="1"/>
  <c r="A65" i="18" s="1"/>
  <c r="A66" i="18" s="1"/>
  <c r="A67" i="18" s="1"/>
  <c r="A68" i="18" s="1"/>
  <c r="A71" i="18" s="1"/>
  <c r="A72" i="18" s="1"/>
  <c r="A75" i="18" s="1"/>
  <c r="A76" i="18" s="1"/>
  <c r="A77" i="18" s="1"/>
  <c r="A80" i="18" s="1"/>
  <c r="A82" i="18" s="1"/>
  <c r="A85" i="18" s="1"/>
  <c r="F4" i="18"/>
  <c r="F84" i="15"/>
  <c r="E96" i="15"/>
  <c r="F96" i="15" s="1"/>
  <c r="E104" i="15"/>
  <c r="F104" i="15" s="1"/>
  <c r="C106" i="12"/>
  <c r="A87" i="18" l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K31" i="18"/>
  <c r="K33" i="18" s="1"/>
  <c r="F24" i="18"/>
  <c r="H101" i="18"/>
  <c r="F96" i="18"/>
  <c r="C26" i="18"/>
  <c r="F25" i="18"/>
  <c r="A86" i="18"/>
  <c r="F53" i="18"/>
  <c r="E81" i="18"/>
  <c r="F81" i="18" s="1"/>
  <c r="E26" i="18"/>
  <c r="K32" i="18"/>
  <c r="F23" i="18"/>
  <c r="C106" i="18"/>
  <c r="G40" i="18"/>
  <c r="E105" i="18"/>
  <c r="G68" i="18"/>
  <c r="G53" i="18"/>
  <c r="E24" i="17"/>
  <c r="F24" i="17" s="1"/>
  <c r="E106" i="18" l="1"/>
  <c r="F106" i="18" s="1"/>
  <c r="G26" i="18"/>
  <c r="C39" i="17"/>
  <c r="C40" i="17" l="1"/>
  <c r="F107" i="18"/>
  <c r="C106" i="17"/>
  <c r="E97" i="17"/>
  <c r="G62" i="17"/>
  <c r="E53" i="17"/>
  <c r="E48" i="17"/>
  <c r="E39" i="17"/>
  <c r="F39" i="17" s="1"/>
  <c r="C25" i="17"/>
  <c r="E23" i="17"/>
  <c r="F23" i="17" s="1"/>
  <c r="E19" i="17"/>
  <c r="C19" i="17"/>
  <c r="A6" i="17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22" i="17" s="1"/>
  <c r="A23" i="17" s="1"/>
  <c r="A24" i="17" s="1"/>
  <c r="A25" i="17" s="1"/>
  <c r="A29" i="17" s="1"/>
  <c r="A32" i="17" s="1"/>
  <c r="A35" i="17" s="1"/>
  <c r="A38" i="17" s="1"/>
  <c r="A39" i="17" s="1"/>
  <c r="A43" i="17" s="1"/>
  <c r="A46" i="17" s="1"/>
  <c r="A47" i="17" s="1"/>
  <c r="A50" i="17" s="1"/>
  <c r="A51" i="17" s="1"/>
  <c r="A52" i="17" s="1"/>
  <c r="A53" i="17" s="1"/>
  <c r="A56" i="17" s="1"/>
  <c r="F4" i="17"/>
  <c r="C107" i="17" l="1"/>
  <c r="F97" i="17"/>
  <c r="E106" i="17"/>
  <c r="E81" i="17"/>
  <c r="F53" i="17"/>
  <c r="C26" i="17"/>
  <c r="F25" i="17"/>
  <c r="F107" i="17" s="1"/>
  <c r="E40" i="17"/>
  <c r="A57" i="17"/>
  <c r="A60" i="17" s="1"/>
  <c r="A61" i="17" s="1"/>
  <c r="A62" i="17" s="1"/>
  <c r="A65" i="17" s="1"/>
  <c r="A66" i="17" s="1"/>
  <c r="A67" i="17" s="1"/>
  <c r="A68" i="17" s="1"/>
  <c r="A71" i="17" s="1"/>
  <c r="A72" i="17" s="1"/>
  <c r="A75" i="17" s="1"/>
  <c r="A76" i="17" s="1"/>
  <c r="A77" i="17" s="1"/>
  <c r="A80" i="17" s="1"/>
  <c r="A82" i="17" s="1"/>
  <c r="A85" i="17" s="1"/>
  <c r="G68" i="17"/>
  <c r="E26" i="17"/>
  <c r="G40" i="17"/>
  <c r="G53" i="17"/>
  <c r="A86" i="17" l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G26" i="17"/>
  <c r="E107" i="17"/>
  <c r="E23" i="16"/>
  <c r="F108" i="17" l="1"/>
  <c r="C19" i="16"/>
  <c r="C107" i="16" s="1"/>
  <c r="E96" i="16"/>
  <c r="F84" i="16"/>
  <c r="F79" i="16"/>
  <c r="F76" i="16"/>
  <c r="F75" i="16"/>
  <c r="F74" i="16"/>
  <c r="F71" i="16"/>
  <c r="F70" i="16"/>
  <c r="F67" i="16"/>
  <c r="F66" i="16"/>
  <c r="F65" i="16"/>
  <c r="F64" i="16"/>
  <c r="G61" i="16"/>
  <c r="F61" i="16"/>
  <c r="F60" i="16"/>
  <c r="F59" i="16"/>
  <c r="F56" i="16"/>
  <c r="E53" i="16"/>
  <c r="E80" i="16" s="1"/>
  <c r="F52" i="16"/>
  <c r="F51" i="16"/>
  <c r="F50" i="16"/>
  <c r="E48" i="16"/>
  <c r="F47" i="16"/>
  <c r="F46" i="16"/>
  <c r="F43" i="16"/>
  <c r="E39" i="16"/>
  <c r="F38" i="16"/>
  <c r="F35" i="16"/>
  <c r="F32" i="16"/>
  <c r="F29" i="16"/>
  <c r="C25" i="16"/>
  <c r="C26" i="16" s="1"/>
  <c r="E24" i="16"/>
  <c r="F24" i="16" s="1"/>
  <c r="F22" i="16"/>
  <c r="E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22" i="16" s="1"/>
  <c r="A23" i="16" s="1"/>
  <c r="A24" i="16" s="1"/>
  <c r="A25" i="16" s="1"/>
  <c r="A29" i="16" s="1"/>
  <c r="A32" i="16" s="1"/>
  <c r="A35" i="16" s="1"/>
  <c r="A38" i="16" s="1"/>
  <c r="A39" i="16" s="1"/>
  <c r="A43" i="16" s="1"/>
  <c r="A46" i="16" s="1"/>
  <c r="A47" i="16" s="1"/>
  <c r="A50" i="16" s="1"/>
  <c r="A51" i="16" s="1"/>
  <c r="A52" i="16" s="1"/>
  <c r="A53" i="16" s="1"/>
  <c r="A56" i="16" s="1"/>
  <c r="A59" i="16" s="1"/>
  <c r="A60" i="16" s="1"/>
  <c r="A61" i="16" s="1"/>
  <c r="A64" i="16" s="1"/>
  <c r="A65" i="16" s="1"/>
  <c r="A66" i="16" s="1"/>
  <c r="A67" i="16" s="1"/>
  <c r="A70" i="16" s="1"/>
  <c r="A71" i="16" s="1"/>
  <c r="A74" i="16" s="1"/>
  <c r="A75" i="16" s="1"/>
  <c r="A76" i="16" s="1"/>
  <c r="A79" i="16" s="1"/>
  <c r="A81" i="16" s="1"/>
  <c r="A84" i="16" s="1"/>
  <c r="F6" i="16"/>
  <c r="A6" i="16"/>
  <c r="F4" i="16"/>
  <c r="A85" i="16" l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F39" i="16"/>
  <c r="G40" i="16" s="1"/>
  <c r="E40" i="16"/>
  <c r="E106" i="16"/>
  <c r="F96" i="16"/>
  <c r="E26" i="16"/>
  <c r="E107" i="16" s="1"/>
  <c r="F108" i="16" s="1"/>
  <c r="G67" i="16"/>
  <c r="F25" i="16"/>
  <c r="F53" i="16"/>
  <c r="G53" i="16" s="1"/>
  <c r="F23" i="16"/>
  <c r="E106" i="15"/>
  <c r="E48" i="15"/>
  <c r="G26" i="16" l="1"/>
  <c r="F107" i="16"/>
  <c r="C106" i="15"/>
  <c r="C107" i="15" s="1"/>
  <c r="F79" i="15"/>
  <c r="F76" i="15"/>
  <c r="F75" i="15"/>
  <c r="F74" i="15"/>
  <c r="F71" i="15"/>
  <c r="F70" i="15"/>
  <c r="F67" i="15"/>
  <c r="F66" i="15"/>
  <c r="F65" i="15"/>
  <c r="F64" i="15"/>
  <c r="G61" i="15"/>
  <c r="F61" i="15"/>
  <c r="F60" i="15"/>
  <c r="F59" i="15"/>
  <c r="F56" i="15"/>
  <c r="E53" i="15"/>
  <c r="E80" i="15" s="1"/>
  <c r="F52" i="15"/>
  <c r="F51" i="15"/>
  <c r="F50" i="15"/>
  <c r="F47" i="15"/>
  <c r="F46" i="15"/>
  <c r="F43" i="15"/>
  <c r="C40" i="15"/>
  <c r="E39" i="15"/>
  <c r="E40" i="15" s="1"/>
  <c r="F38" i="15"/>
  <c r="F35" i="15"/>
  <c r="F32" i="15"/>
  <c r="F29" i="15"/>
  <c r="C25" i="15"/>
  <c r="C26" i="15" s="1"/>
  <c r="E24" i="15"/>
  <c r="F24" i="15" s="1"/>
  <c r="E23" i="15"/>
  <c r="E26" i="15" s="1"/>
  <c r="F22" i="15"/>
  <c r="E19" i="15"/>
  <c r="C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22" i="15" s="1"/>
  <c r="A23" i="15" s="1"/>
  <c r="A24" i="15" s="1"/>
  <c r="A25" i="15" s="1"/>
  <c r="A29" i="15" s="1"/>
  <c r="A32" i="15" s="1"/>
  <c r="A35" i="15" s="1"/>
  <c r="A38" i="15" s="1"/>
  <c r="A39" i="15" s="1"/>
  <c r="A43" i="15" s="1"/>
  <c r="A46" i="15" s="1"/>
  <c r="A47" i="15" s="1"/>
  <c r="A50" i="15" s="1"/>
  <c r="A51" i="15" s="1"/>
  <c r="A52" i="15" s="1"/>
  <c r="A53" i="15" s="1"/>
  <c r="A56" i="15" s="1"/>
  <c r="A59" i="15" s="1"/>
  <c r="A60" i="15" s="1"/>
  <c r="A61" i="15" s="1"/>
  <c r="A64" i="15" s="1"/>
  <c r="A65" i="15" s="1"/>
  <c r="A66" i="15" s="1"/>
  <c r="A67" i="15" s="1"/>
  <c r="A70" i="15" s="1"/>
  <c r="A71" i="15" s="1"/>
  <c r="A74" i="15" s="1"/>
  <c r="A75" i="15" s="1"/>
  <c r="A76" i="15" s="1"/>
  <c r="A79" i="15" s="1"/>
  <c r="F6" i="15"/>
  <c r="A6" i="15"/>
  <c r="F4" i="15"/>
  <c r="E104" i="12"/>
  <c r="F104" i="12" s="1"/>
  <c r="E96" i="12"/>
  <c r="F96" i="12" s="1"/>
  <c r="F84" i="12"/>
  <c r="F79" i="12"/>
  <c r="F76" i="12"/>
  <c r="F75" i="12"/>
  <c r="F74" i="12"/>
  <c r="F71" i="12"/>
  <c r="F70" i="12"/>
  <c r="F67" i="12"/>
  <c r="F66" i="12"/>
  <c r="F65" i="12"/>
  <c r="F64" i="12"/>
  <c r="G61" i="12"/>
  <c r="F61" i="12"/>
  <c r="F60" i="12"/>
  <c r="F59" i="12"/>
  <c r="F56" i="12"/>
  <c r="E53" i="12"/>
  <c r="E80" i="12" s="1"/>
  <c r="F52" i="12"/>
  <c r="F51" i="12"/>
  <c r="F50" i="12"/>
  <c r="E48" i="12"/>
  <c r="F47" i="12"/>
  <c r="F46" i="12"/>
  <c r="F43" i="12"/>
  <c r="C40" i="12"/>
  <c r="E39" i="12"/>
  <c r="E40" i="12" s="1"/>
  <c r="C39" i="12"/>
  <c r="F38" i="12"/>
  <c r="F35" i="12"/>
  <c r="F32" i="12"/>
  <c r="F29" i="12"/>
  <c r="C25" i="12"/>
  <c r="C26" i="12" s="1"/>
  <c r="E24" i="12"/>
  <c r="F24" i="12" s="1"/>
  <c r="E23" i="12"/>
  <c r="F23" i="12" s="1"/>
  <c r="F22" i="12"/>
  <c r="E19" i="12"/>
  <c r="C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22" i="12" s="1"/>
  <c r="A23" i="12" s="1"/>
  <c r="A24" i="12" s="1"/>
  <c r="A25" i="12" s="1"/>
  <c r="A29" i="12" s="1"/>
  <c r="A32" i="12" s="1"/>
  <c r="A35" i="12" s="1"/>
  <c r="A38" i="12" s="1"/>
  <c r="A39" i="12" s="1"/>
  <c r="A43" i="12" s="1"/>
  <c r="A46" i="12" s="1"/>
  <c r="A47" i="12" s="1"/>
  <c r="A50" i="12" s="1"/>
  <c r="A51" i="12" s="1"/>
  <c r="A52" i="12" s="1"/>
  <c r="A53" i="12" s="1"/>
  <c r="A56" i="12" s="1"/>
  <c r="A59" i="12" s="1"/>
  <c r="A60" i="12" s="1"/>
  <c r="A61" i="12" s="1"/>
  <c r="A64" i="12" s="1"/>
  <c r="A65" i="12" s="1"/>
  <c r="A66" i="12" s="1"/>
  <c r="A67" i="12" s="1"/>
  <c r="A70" i="12" s="1"/>
  <c r="A71" i="12" s="1"/>
  <c r="A74" i="12" s="1"/>
  <c r="A75" i="12" s="1"/>
  <c r="A76" i="12" s="1"/>
  <c r="A79" i="12" s="1"/>
  <c r="A82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F4" i="12"/>
  <c r="A82" i="15" l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E107" i="15"/>
  <c r="F108" i="15" s="1"/>
  <c r="E26" i="12"/>
  <c r="F53" i="12"/>
  <c r="G53" i="12" s="1"/>
  <c r="C107" i="12"/>
  <c r="G67" i="15"/>
  <c r="F39" i="15"/>
  <c r="G40" i="15" s="1"/>
  <c r="G67" i="12"/>
  <c r="F23" i="15"/>
  <c r="F53" i="15"/>
  <c r="G53" i="15" s="1"/>
  <c r="F25" i="15"/>
  <c r="E106" i="12"/>
  <c r="E107" i="12" s="1"/>
  <c r="F39" i="12"/>
  <c r="G40" i="12" s="1"/>
  <c r="F25" i="12"/>
  <c r="F107" i="12" s="1"/>
  <c r="C73" i="11"/>
  <c r="C104" i="14"/>
  <c r="F108" i="12" l="1"/>
  <c r="G26" i="15"/>
  <c r="F107" i="15"/>
  <c r="G26" i="12"/>
  <c r="E102" i="14"/>
  <c r="F102" i="14" s="1"/>
  <c r="E94" i="14"/>
  <c r="F94" i="14" s="1"/>
  <c r="F84" i="14"/>
  <c r="F79" i="14"/>
  <c r="F76" i="14"/>
  <c r="F75" i="14"/>
  <c r="F74" i="14"/>
  <c r="F71" i="14"/>
  <c r="F70" i="14"/>
  <c r="F67" i="14"/>
  <c r="F66" i="14"/>
  <c r="F65" i="14"/>
  <c r="F64" i="14"/>
  <c r="G61" i="14"/>
  <c r="F61" i="14"/>
  <c r="F60" i="14"/>
  <c r="F59" i="14"/>
  <c r="F56" i="14"/>
  <c r="E53" i="14"/>
  <c r="E80" i="14" s="1"/>
  <c r="F52" i="14"/>
  <c r="F51" i="14"/>
  <c r="F50" i="14"/>
  <c r="E48" i="14"/>
  <c r="F47" i="14"/>
  <c r="F46" i="14"/>
  <c r="F43" i="14"/>
  <c r="E39" i="14"/>
  <c r="E40" i="14" s="1"/>
  <c r="C39" i="14"/>
  <c r="F39" i="14" s="1"/>
  <c r="F38" i="14"/>
  <c r="F35" i="14"/>
  <c r="F32" i="14"/>
  <c r="F29" i="14"/>
  <c r="C25" i="14"/>
  <c r="F25" i="14" s="1"/>
  <c r="E24" i="14"/>
  <c r="F24" i="14" s="1"/>
  <c r="E23" i="14"/>
  <c r="F22" i="14"/>
  <c r="E19" i="14"/>
  <c r="C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22" i="14" s="1"/>
  <c r="A23" i="14" s="1"/>
  <c r="A24" i="14" s="1"/>
  <c r="A25" i="14" s="1"/>
  <c r="A29" i="14" s="1"/>
  <c r="A32" i="14" s="1"/>
  <c r="A35" i="14" s="1"/>
  <c r="A38" i="14" s="1"/>
  <c r="A39" i="14" s="1"/>
  <c r="A43" i="14" s="1"/>
  <c r="A46" i="14" s="1"/>
  <c r="A47" i="14" s="1"/>
  <c r="A50" i="14" s="1"/>
  <c r="A51" i="14" s="1"/>
  <c r="A52" i="14" s="1"/>
  <c r="A53" i="14" s="1"/>
  <c r="A56" i="14" s="1"/>
  <c r="A59" i="14" s="1"/>
  <c r="A60" i="14" s="1"/>
  <c r="A61" i="14" s="1"/>
  <c r="A64" i="14" s="1"/>
  <c r="A65" i="14" s="1"/>
  <c r="A66" i="14" s="1"/>
  <c r="A67" i="14" s="1"/>
  <c r="A70" i="14" s="1"/>
  <c r="A71" i="14" s="1"/>
  <c r="A74" i="14" s="1"/>
  <c r="A75" i="14" s="1"/>
  <c r="A76" i="14" s="1"/>
  <c r="A79" i="14" s="1"/>
  <c r="A81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F4" i="14"/>
  <c r="F53" i="14" l="1"/>
  <c r="G53" i="14" s="1"/>
  <c r="C26" i="14"/>
  <c r="C105" i="14" s="1"/>
  <c r="G40" i="14"/>
  <c r="G67" i="14"/>
  <c r="C40" i="14"/>
  <c r="E104" i="14"/>
  <c r="F23" i="14"/>
  <c r="F105" i="14" s="1"/>
  <c r="E26" i="14"/>
  <c r="F59" i="8"/>
  <c r="A59" i="8"/>
  <c r="A60" i="8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E73" i="8"/>
  <c r="C73" i="8"/>
  <c r="C74" i="8"/>
  <c r="F60" i="8"/>
  <c r="A60" i="11"/>
  <c r="A61" i="11"/>
  <c r="A62" i="11"/>
  <c r="A63" i="11"/>
  <c r="A64" i="11" s="1"/>
  <c r="A65" i="11" s="1"/>
  <c r="A66" i="11" s="1"/>
  <c r="A67" i="11" s="1"/>
  <c r="A68" i="11" s="1"/>
  <c r="A69" i="11" s="1"/>
  <c r="A70" i="11" s="1"/>
  <c r="A71" i="11" s="1"/>
  <c r="A72" i="11" s="1"/>
  <c r="F60" i="11"/>
  <c r="E105" i="14" l="1"/>
  <c r="G26" i="14"/>
  <c r="C52" i="11" l="1"/>
  <c r="C26" i="11"/>
  <c r="F65" i="11" l="1"/>
  <c r="F65" i="8"/>
  <c r="J26" i="11" l="1"/>
  <c r="G26" i="11"/>
  <c r="J27" i="11" s="1"/>
  <c r="J28" i="11" s="1"/>
  <c r="G27" i="11"/>
  <c r="C18" i="11" l="1"/>
  <c r="C20" i="11" l="1"/>
  <c r="D17" i="10" l="1"/>
  <c r="E17" i="10"/>
  <c r="C17" i="10"/>
  <c r="F16" i="10"/>
  <c r="F17" i="10" s="1"/>
  <c r="F15" i="10"/>
  <c r="F14" i="10"/>
  <c r="F13" i="10"/>
  <c r="F12" i="10"/>
  <c r="F11" i="10"/>
  <c r="F10" i="10"/>
  <c r="F9" i="10"/>
  <c r="F8" i="10"/>
  <c r="F7" i="10"/>
  <c r="F6" i="10"/>
  <c r="F5" i="10"/>
  <c r="F4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F10" i="11" l="1"/>
  <c r="F55" i="11"/>
  <c r="F56" i="11"/>
  <c r="F57" i="11"/>
  <c r="F58" i="11"/>
  <c r="F61" i="11"/>
  <c r="F62" i="11"/>
  <c r="F64" i="11"/>
  <c r="F66" i="11"/>
  <c r="F67" i="11"/>
  <c r="F68" i="11"/>
  <c r="F69" i="11"/>
  <c r="F70" i="11"/>
  <c r="F54" i="11"/>
  <c r="F35" i="11"/>
  <c r="F36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1" i="11"/>
  <c r="F50" i="11"/>
  <c r="F31" i="11"/>
  <c r="F32" i="11"/>
  <c r="F22" i="11"/>
  <c r="F23" i="11"/>
  <c r="F25" i="11"/>
  <c r="F6" i="11"/>
  <c r="F7" i="11"/>
  <c r="F8" i="11"/>
  <c r="F9" i="11"/>
  <c r="F11" i="11"/>
  <c r="F12" i="11"/>
  <c r="F13" i="11"/>
  <c r="F14" i="11"/>
  <c r="F15" i="11"/>
  <c r="F16" i="11"/>
  <c r="F17" i="11"/>
  <c r="C18" i="8"/>
  <c r="G45" i="11" l="1"/>
  <c r="G40" i="11"/>
  <c r="D86" i="11"/>
  <c r="D74" i="11"/>
  <c r="C74" i="11"/>
  <c r="F72" i="11"/>
  <c r="E71" i="11"/>
  <c r="F71" i="11" s="1"/>
  <c r="E63" i="11"/>
  <c r="F63" i="11" s="1"/>
  <c r="F53" i="11"/>
  <c r="E37" i="11"/>
  <c r="F34" i="11"/>
  <c r="E33" i="11"/>
  <c r="C33" i="11"/>
  <c r="F30" i="11"/>
  <c r="E28" i="11"/>
  <c r="E29" i="11" s="1"/>
  <c r="C28" i="11"/>
  <c r="F27" i="11"/>
  <c r="C24" i="11"/>
  <c r="E21" i="11"/>
  <c r="F21" i="11" s="1"/>
  <c r="E20" i="11"/>
  <c r="F20" i="11" s="1"/>
  <c r="F19" i="11"/>
  <c r="E18" i="11"/>
  <c r="K14" i="11"/>
  <c r="F5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9" i="11" s="1"/>
  <c r="A20" i="11" s="1"/>
  <c r="F4" i="11"/>
  <c r="A21" i="11" l="1"/>
  <c r="A22" i="11" s="1"/>
  <c r="A23" i="11" s="1"/>
  <c r="A24" i="11" s="1"/>
  <c r="A25" i="11" s="1"/>
  <c r="A27" i="11" s="1"/>
  <c r="A28" i="11" s="1"/>
  <c r="A30" i="11" s="1"/>
  <c r="A31" i="11" s="1"/>
  <c r="A32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F24" i="11"/>
  <c r="E52" i="11"/>
  <c r="F37" i="11"/>
  <c r="E73" i="11"/>
  <c r="E74" i="11" s="1"/>
  <c r="F59" i="11"/>
  <c r="J67" i="11" s="1"/>
  <c r="C29" i="11"/>
  <c r="F28" i="11"/>
  <c r="C84" i="11"/>
  <c r="E26" i="11"/>
  <c r="A50" i="11" l="1"/>
  <c r="A51" i="11" s="1"/>
  <c r="A53" i="11" s="1"/>
  <c r="A54" i="11" s="1"/>
  <c r="A55" i="11" s="1"/>
  <c r="A56" i="11" s="1"/>
  <c r="A57" i="11" s="1"/>
  <c r="A58" i="11" s="1"/>
  <c r="A59" i="11" s="1"/>
  <c r="F74" i="11"/>
  <c r="C85" i="11"/>
  <c r="C86" i="11"/>
  <c r="K14" i="8"/>
  <c r="H22" i="6" l="1"/>
  <c r="F54" i="8" l="1"/>
  <c r="F55" i="8"/>
  <c r="F56" i="8"/>
  <c r="F57" i="8"/>
  <c r="F58" i="8"/>
  <c r="F61" i="8"/>
  <c r="F62" i="8"/>
  <c r="F63" i="8"/>
  <c r="F64" i="8"/>
  <c r="F66" i="8"/>
  <c r="F67" i="8"/>
  <c r="F68" i="8"/>
  <c r="F69" i="8"/>
  <c r="F70" i="8"/>
  <c r="F71" i="8"/>
  <c r="F72" i="8"/>
  <c r="F53" i="8"/>
  <c r="F51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35" i="8"/>
  <c r="F32" i="8"/>
  <c r="F33" i="8"/>
  <c r="F31" i="8"/>
  <c r="F29" i="8"/>
  <c r="F28" i="8"/>
  <c r="F20" i="8"/>
  <c r="F21" i="8"/>
  <c r="F22" i="8"/>
  <c r="F23" i="8"/>
  <c r="F24" i="8"/>
  <c r="F25" i="8"/>
  <c r="F26" i="8"/>
  <c r="F19" i="8"/>
  <c r="F6" i="8"/>
  <c r="F7" i="8"/>
  <c r="F8" i="8"/>
  <c r="F9" i="8"/>
  <c r="F10" i="8"/>
  <c r="F11" i="8"/>
  <c r="F12" i="8"/>
  <c r="F13" i="8"/>
  <c r="F14" i="8"/>
  <c r="F15" i="8"/>
  <c r="F16" i="8"/>
  <c r="F17" i="8"/>
  <c r="F5" i="8"/>
  <c r="F4" i="8"/>
  <c r="D86" i="8"/>
  <c r="E18" i="8"/>
  <c r="E27" i="8"/>
  <c r="E30" i="8"/>
  <c r="E20" i="8"/>
  <c r="C30" i="8"/>
  <c r="C29" i="8"/>
  <c r="A44" i="6"/>
  <c r="A45" i="6"/>
  <c r="A46" i="6"/>
  <c r="A47" i="6"/>
  <c r="C52" i="6"/>
  <c r="I20" i="6"/>
  <c r="E22" i="8"/>
  <c r="E52" i="8"/>
  <c r="E34" i="8"/>
  <c r="F74" i="8" l="1"/>
  <c r="J67" i="8"/>
  <c r="E74" i="8"/>
  <c r="C85" i="8" s="1"/>
  <c r="A17" i="9"/>
  <c r="A20" i="9" s="1"/>
  <c r="A22" i="9" s="1"/>
  <c r="A24" i="9" s="1"/>
  <c r="A28" i="9" s="1"/>
  <c r="A30" i="9" s="1"/>
  <c r="A32" i="9" s="1"/>
  <c r="A37" i="9" s="1"/>
  <c r="A39" i="9" s="1"/>
  <c r="A41" i="9" s="1"/>
  <c r="A43" i="9" l="1"/>
  <c r="A61" i="9" s="1"/>
  <c r="K6" i="6" l="1"/>
  <c r="E63" i="8" l="1"/>
  <c r="F72" i="6" l="1"/>
  <c r="E22" i="6"/>
  <c r="E71" i="8"/>
  <c r="E38" i="8"/>
  <c r="E29" i="8"/>
  <c r="C25" i="8" l="1"/>
  <c r="D74" i="8" l="1"/>
  <c r="C52" i="8"/>
  <c r="C34" i="8"/>
  <c r="C27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9" i="8" s="1"/>
  <c r="A20" i="8" s="1"/>
  <c r="A21" i="8" s="1"/>
  <c r="A22" i="8" s="1"/>
  <c r="A23" i="8" s="1"/>
  <c r="A24" i="8" s="1"/>
  <c r="A25" i="8" s="1"/>
  <c r="A26" i="8" s="1"/>
  <c r="A28" i="8" s="1"/>
  <c r="A29" i="8" s="1"/>
  <c r="A31" i="8" s="1"/>
  <c r="A32" i="8" s="1"/>
  <c r="A33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3" i="8" s="1"/>
  <c r="A54" i="8" s="1"/>
  <c r="A55" i="8" s="1"/>
  <c r="A56" i="8" s="1"/>
  <c r="A57" i="8" s="1"/>
  <c r="A58" i="8" s="1"/>
  <c r="C84" i="8" l="1"/>
  <c r="C86" i="8" l="1"/>
  <c r="K27" i="6"/>
  <c r="K26" i="6"/>
  <c r="J46" i="6"/>
  <c r="K24" i="6"/>
  <c r="C67" i="6" l="1"/>
  <c r="E67" i="6"/>
  <c r="E52" i="6"/>
  <c r="C34" i="6"/>
  <c r="E34" i="6"/>
  <c r="E30" i="6"/>
  <c r="C30" i="6"/>
  <c r="C27" i="6"/>
  <c r="E18" i="6"/>
  <c r="C18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31" i="6"/>
  <c r="F35" i="6"/>
  <c r="F36" i="6"/>
  <c r="F37" i="6"/>
  <c r="F38" i="6"/>
  <c r="F39" i="6"/>
  <c r="F19" i="6"/>
  <c r="F21" i="6"/>
  <c r="F23" i="6"/>
  <c r="F24" i="6"/>
  <c r="F25" i="6"/>
  <c r="F28" i="6"/>
  <c r="F29" i="6"/>
  <c r="F40" i="6"/>
  <c r="F41" i="6"/>
  <c r="F42" i="6"/>
  <c r="F54" i="6"/>
  <c r="F43" i="6"/>
  <c r="F44" i="6"/>
  <c r="F45" i="6"/>
  <c r="F53" i="6"/>
  <c r="F46" i="6"/>
  <c r="F47" i="6"/>
  <c r="F48" i="6"/>
  <c r="F49" i="6"/>
  <c r="F32" i="6"/>
  <c r="F33" i="6"/>
  <c r="F50" i="6"/>
  <c r="F26" i="6"/>
  <c r="F51" i="6"/>
  <c r="F55" i="6"/>
  <c r="F56" i="6"/>
  <c r="F57" i="6"/>
  <c r="F58" i="6"/>
  <c r="F59" i="6"/>
  <c r="F60" i="6"/>
  <c r="F61" i="6"/>
  <c r="F62" i="6"/>
  <c r="F63" i="6"/>
  <c r="F64" i="6"/>
  <c r="F65" i="6"/>
  <c r="F66" i="6"/>
  <c r="F4" i="6"/>
  <c r="C68" i="6" l="1"/>
  <c r="C70" i="6" s="1"/>
  <c r="D68" i="6"/>
  <c r="F22" i="6"/>
  <c r="E20" i="6"/>
  <c r="K25" i="6" s="1"/>
  <c r="K14" i="6"/>
  <c r="L13" i="6"/>
  <c r="K13" i="6"/>
  <c r="G8" i="6"/>
  <c r="G7" i="6"/>
  <c r="G5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9" i="6" s="1"/>
  <c r="F20" i="6" l="1"/>
  <c r="F68" i="6" s="1"/>
  <c r="E27" i="6"/>
  <c r="E68" i="6" s="1"/>
  <c r="G9" i="6"/>
  <c r="H13" i="5"/>
  <c r="H9" i="5"/>
  <c r="I65" i="5"/>
  <c r="I49" i="5"/>
  <c r="I58" i="5"/>
  <c r="H6" i="5"/>
  <c r="C63" i="5"/>
  <c r="H8" i="5"/>
  <c r="H7" i="5"/>
  <c r="H5" i="5"/>
  <c r="H28" i="5"/>
  <c r="H29" i="5"/>
  <c r="H27" i="5"/>
  <c r="H21" i="5"/>
  <c r="H19" i="5"/>
  <c r="H12" i="5"/>
  <c r="I62" i="5"/>
  <c r="I61" i="5"/>
  <c r="I59" i="5"/>
  <c r="I57" i="5"/>
  <c r="I55" i="5"/>
  <c r="I48" i="5"/>
  <c r="I53" i="5"/>
  <c r="I52" i="5"/>
  <c r="D63" i="5"/>
  <c r="I64" i="5"/>
  <c r="C71" i="6" l="1"/>
  <c r="C72" i="6" s="1"/>
  <c r="H32" i="5"/>
  <c r="H63" i="3"/>
  <c r="H20" i="3"/>
  <c r="J6" i="5" l="1"/>
  <c r="C65" i="5"/>
  <c r="D72" i="5" l="1"/>
  <c r="D71" i="5"/>
  <c r="D69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J27" i="5"/>
  <c r="F27" i="5"/>
  <c r="J26" i="5"/>
  <c r="E26" i="5"/>
  <c r="J24" i="5"/>
  <c r="E24" i="5"/>
  <c r="F23" i="5"/>
  <c r="F22" i="5"/>
  <c r="F21" i="5"/>
  <c r="F20" i="5"/>
  <c r="F19" i="5"/>
  <c r="F18" i="5"/>
  <c r="F17" i="5"/>
  <c r="F16" i="5"/>
  <c r="F15" i="5"/>
  <c r="F14" i="5"/>
  <c r="N13" i="5"/>
  <c r="F13" i="5"/>
  <c r="O12" i="5"/>
  <c r="N12" i="5"/>
  <c r="F12" i="5"/>
  <c r="F11" i="5"/>
  <c r="F10" i="5"/>
  <c r="F9" i="5"/>
  <c r="F8" i="5"/>
  <c r="J7" i="5"/>
  <c r="F7" i="5"/>
  <c r="F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J5" i="5"/>
  <c r="F5" i="5"/>
  <c r="A5" i="5"/>
  <c r="F4" i="5"/>
  <c r="D70" i="5" l="1"/>
  <c r="D73" i="5" s="1"/>
  <c r="I50" i="5"/>
  <c r="E63" i="5"/>
  <c r="F26" i="5"/>
  <c r="I56" i="5"/>
  <c r="J8" i="5"/>
  <c r="F24" i="5"/>
  <c r="F63" i="5" s="1"/>
  <c r="K18" i="5" l="1"/>
  <c r="C66" i="5"/>
  <c r="C67" i="5" s="1"/>
  <c r="L67" i="5"/>
  <c r="A61" i="3"/>
  <c r="A62" i="3"/>
  <c r="A63" i="3"/>
  <c r="A64" i="3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F60" i="3" l="1"/>
  <c r="A59" i="3"/>
  <c r="A60" i="3" s="1"/>
  <c r="A54" i="3"/>
  <c r="A55" i="3" s="1"/>
  <c r="H6" i="3" l="1"/>
  <c r="A21" i="3"/>
  <c r="A22" i="3" s="1"/>
  <c r="A23" i="3" s="1"/>
  <c r="A24" i="3" s="1"/>
  <c r="A25" i="3" s="1"/>
  <c r="A26" i="3" s="1"/>
  <c r="A28" i="3" s="1"/>
  <c r="A29" i="3" s="1"/>
  <c r="A31" i="3" s="1"/>
  <c r="A32" i="3" s="1"/>
  <c r="A33" i="3" s="1"/>
  <c r="A20" i="3"/>
  <c r="F16" i="3"/>
  <c r="E76" i="3" l="1"/>
  <c r="C76" i="3"/>
  <c r="C78" i="3" s="1"/>
  <c r="F78" i="3" s="1"/>
  <c r="F74" i="3"/>
  <c r="F73" i="3"/>
  <c r="D72" i="3"/>
  <c r="D76" i="3" s="1"/>
  <c r="D78" i="3" s="1"/>
  <c r="F70" i="3"/>
  <c r="F69" i="3"/>
  <c r="F55" i="3"/>
  <c r="F68" i="3"/>
  <c r="F67" i="3"/>
  <c r="F66" i="3"/>
  <c r="F65" i="3"/>
  <c r="F64" i="3"/>
  <c r="F63" i="3"/>
  <c r="F62" i="3"/>
  <c r="F61" i="3"/>
  <c r="F59" i="3"/>
  <c r="F33" i="3"/>
  <c r="F26" i="3"/>
  <c r="F57" i="3"/>
  <c r="F54" i="3"/>
  <c r="F31" i="3"/>
  <c r="F32" i="3"/>
  <c r="F52" i="3"/>
  <c r="F51" i="3"/>
  <c r="F49" i="3"/>
  <c r="F48" i="3"/>
  <c r="F47" i="3"/>
  <c r="F71" i="3"/>
  <c r="F45" i="3"/>
  <c r="F44" i="3"/>
  <c r="F36" i="3"/>
  <c r="F35" i="3"/>
  <c r="F29" i="3"/>
  <c r="F28" i="3"/>
  <c r="F25" i="3"/>
  <c r="F24" i="3"/>
  <c r="F23" i="3"/>
  <c r="F22" i="3"/>
  <c r="F21" i="3"/>
  <c r="F20" i="3"/>
  <c r="F42" i="3"/>
  <c r="F38" i="3"/>
  <c r="F37" i="3"/>
  <c r="F40" i="3"/>
  <c r="F18" i="3"/>
  <c r="F17" i="3"/>
  <c r="F15" i="3"/>
  <c r="F14" i="3"/>
  <c r="F13" i="3"/>
  <c r="F12" i="3"/>
  <c r="F11" i="3"/>
  <c r="F10" i="3"/>
  <c r="F9" i="3"/>
  <c r="F8" i="3"/>
  <c r="F7" i="3"/>
  <c r="F6" i="3"/>
  <c r="F4" i="3"/>
  <c r="I7" i="3" l="1"/>
  <c r="F72" i="3"/>
  <c r="F76" i="3" s="1"/>
  <c r="A20" i="6"/>
  <c r="A21" i="6"/>
  <c r="A22" i="6"/>
  <c r="A23" i="6"/>
  <c r="A24" i="6" s="1"/>
  <c r="A25" i="6" s="1"/>
  <c r="A26" i="6" s="1"/>
  <c r="A28" i="6" s="1"/>
  <c r="A29" i="6" s="1"/>
  <c r="A31" i="6" s="1"/>
  <c r="A32" i="6" s="1"/>
  <c r="A33" i="6" s="1"/>
  <c r="A35" i="6" s="1"/>
  <c r="A36" i="6" s="1"/>
  <c r="A37" i="6" s="1"/>
  <c r="A38" i="6" s="1"/>
  <c r="A39" i="6" s="1"/>
  <c r="A40" i="6" s="1"/>
  <c r="A41" i="6" s="1"/>
  <c r="A42" i="6" s="1"/>
  <c r="A43" i="6" s="1"/>
  <c r="A48" i="6"/>
  <c r="A49" i="6" s="1"/>
  <c r="A50" i="6" s="1"/>
  <c r="A51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</calcChain>
</file>

<file path=xl/sharedStrings.xml><?xml version="1.0" encoding="utf-8"?>
<sst xmlns="http://schemas.openxmlformats.org/spreadsheetml/2006/main" count="3286" uniqueCount="494">
  <si>
    <t>NO</t>
  </si>
  <si>
    <t>Pendidikan</t>
  </si>
  <si>
    <t>PNS</t>
  </si>
  <si>
    <t xml:space="preserve">Kontrak </t>
  </si>
  <si>
    <t>Sedang Sekolah</t>
  </si>
  <si>
    <t>Jumlah</t>
  </si>
  <si>
    <t>D3 Perawat Gigi</t>
  </si>
  <si>
    <t>D4 Bidan</t>
  </si>
  <si>
    <t>D3 Bidan</t>
  </si>
  <si>
    <t>D4 Lingkungan</t>
  </si>
  <si>
    <t>D3 Lingkungan</t>
  </si>
  <si>
    <t>Asisten Apoteker</t>
  </si>
  <si>
    <t>D4 Gizi</t>
  </si>
  <si>
    <t>D3 Gizi</t>
  </si>
  <si>
    <t>D3 Analis Kesehatan</t>
  </si>
  <si>
    <t>SAKMA/SMAK</t>
  </si>
  <si>
    <t>D3 Fisioterapis</t>
  </si>
  <si>
    <t>S1 Fisioterapis</t>
  </si>
  <si>
    <t>D3 Akuntansi</t>
  </si>
  <si>
    <t>SMA/SMU</t>
  </si>
  <si>
    <t>SMP</t>
  </si>
  <si>
    <t>SD</t>
  </si>
  <si>
    <t>SPK</t>
  </si>
  <si>
    <t>Dokter umum</t>
  </si>
  <si>
    <t>Dokter Spesialis Mata</t>
  </si>
  <si>
    <t>Dokter Spesialis Anak</t>
  </si>
  <si>
    <t>Dokter Spesialis Bedah Umum</t>
  </si>
  <si>
    <t>Dokter Spesialis Penyakit Dalam</t>
  </si>
  <si>
    <t>Dokter Spesialis Kebidanan</t>
  </si>
  <si>
    <t>Dokter Spesialis Syaraf</t>
  </si>
  <si>
    <t>Dokter Spesialis Paru</t>
  </si>
  <si>
    <t xml:space="preserve">Dokter Spesialis Anestesi </t>
  </si>
  <si>
    <t xml:space="preserve">Dokter Spesialis Jantung &amp; Pembuluh darah </t>
  </si>
  <si>
    <t>Dokter Bedah Plastik</t>
  </si>
  <si>
    <t>Dokter Gigi</t>
  </si>
  <si>
    <t>Apoteker</t>
  </si>
  <si>
    <t>DATA KETENAGAAN PER DESEMBER 2015</t>
  </si>
  <si>
    <t>Struktural</t>
  </si>
  <si>
    <t>D3 Rekam Medik</t>
  </si>
  <si>
    <t>S1 Teknik Lingkungan</t>
  </si>
  <si>
    <t>D1 SPPH</t>
  </si>
  <si>
    <t>D3 Radiologi</t>
  </si>
  <si>
    <t>S2 Perawat</t>
  </si>
  <si>
    <t>S1 Perawat</t>
  </si>
  <si>
    <t>D3 Perawat</t>
  </si>
  <si>
    <t>D3 anestesi</t>
  </si>
  <si>
    <t>S1 Kesmas</t>
  </si>
  <si>
    <t>S1 Gizi/SKM</t>
  </si>
  <si>
    <t>S2 Psikolog</t>
  </si>
  <si>
    <t>D3Teknik Elektromedis</t>
  </si>
  <si>
    <t>D3 Reflaksi Optisi</t>
  </si>
  <si>
    <t>D3 Okupasi Terapis</t>
  </si>
  <si>
    <t xml:space="preserve">D3 Pariwisata </t>
  </si>
  <si>
    <t>S1 Sos</t>
  </si>
  <si>
    <t>S1 Hukum</t>
  </si>
  <si>
    <t>S1 Ekonomi</t>
  </si>
  <si>
    <t>S1 Komputer</t>
  </si>
  <si>
    <t>S1 Administrasi Negara</t>
  </si>
  <si>
    <t>D1 Komputer</t>
  </si>
  <si>
    <t>S1 Psikolog Islam</t>
  </si>
  <si>
    <t>S1 Pend. Kimia</t>
  </si>
  <si>
    <t>S1 Pend. Sejarah</t>
  </si>
  <si>
    <t>D3 Manajemen industri</t>
  </si>
  <si>
    <t>Tenaga Medis</t>
  </si>
  <si>
    <t>Perawat</t>
  </si>
  <si>
    <t>Bidan</t>
  </si>
  <si>
    <t>Terapi Fisik</t>
  </si>
  <si>
    <t>Nutrisionis</t>
  </si>
  <si>
    <t>Sanitarian</t>
  </si>
  <si>
    <t>Perekam Medik</t>
  </si>
  <si>
    <t>Farmasi</t>
  </si>
  <si>
    <t>Laboratorium</t>
  </si>
  <si>
    <t>Psikologi</t>
  </si>
  <si>
    <t>Teknisi Elektromedik</t>
  </si>
  <si>
    <t>Umum</t>
  </si>
  <si>
    <t>Radiografer</t>
  </si>
  <si>
    <t>dr.spesialis</t>
  </si>
  <si>
    <t>Dokter Spesialis Akupuntur</t>
  </si>
  <si>
    <t>Pns</t>
  </si>
  <si>
    <t>Kontrak</t>
  </si>
  <si>
    <t>S1. Kimia</t>
  </si>
  <si>
    <t>DATA KETENAGAAN RSUD Pariaman / Oktober 2016</t>
  </si>
  <si>
    <t>PNS yg Sedang Sekolah</t>
  </si>
  <si>
    <t>dokter umum</t>
  </si>
  <si>
    <t>Dokter Spesialis</t>
  </si>
  <si>
    <t>Jumlah Dokter</t>
  </si>
  <si>
    <t>knt</t>
  </si>
  <si>
    <t>Spesialis</t>
  </si>
  <si>
    <t>D3 Teknik Lingkungan</t>
  </si>
  <si>
    <t>diluar anestesi</t>
  </si>
  <si>
    <t>Anestesi</t>
  </si>
  <si>
    <t>S1. Perawat kontrak 15+ adm 2 org</t>
  </si>
  <si>
    <t>Asisten Apoteker D3</t>
  </si>
  <si>
    <t>D3. perawat = SCSSD/Loundry 1 org</t>
  </si>
  <si>
    <t>Asisten Apoteker SMF</t>
  </si>
  <si>
    <t>S1. SKM = tambah bg imran</t>
  </si>
  <si>
    <t>S1. Kimia (fungsional umum/labor)</t>
  </si>
  <si>
    <t>S1. Psikologi</t>
  </si>
  <si>
    <t>D3 Pariwisata(fungsional umum / Aset)</t>
  </si>
  <si>
    <t>S1 Hukum (F.U/Penerima)</t>
  </si>
  <si>
    <t>S1 Komputer(F.U/Keuangan)</t>
  </si>
  <si>
    <t>S1. Pendidikan</t>
  </si>
  <si>
    <t>kurang s1.kesmas</t>
  </si>
  <si>
    <t>SMA/SMK</t>
  </si>
  <si>
    <t xml:space="preserve">Kurang S1 Kimia </t>
  </si>
  <si>
    <t>KONTRAK</t>
  </si>
  <si>
    <t>Tenaga Kesehatan</t>
  </si>
  <si>
    <t>Tenaga Non Kesehatan</t>
  </si>
  <si>
    <t>Total</t>
  </si>
  <si>
    <t>Jan-Mar 16 pekon</t>
  </si>
  <si>
    <t>s1</t>
  </si>
  <si>
    <t>s1 PNS</t>
  </si>
  <si>
    <t>S1 Kontrak</t>
  </si>
  <si>
    <t>D4 PNS</t>
  </si>
  <si>
    <t>D4 Kontrak</t>
  </si>
  <si>
    <t>D3 PNS</t>
  </si>
  <si>
    <t>D3 Kontrak</t>
  </si>
  <si>
    <t>SMA/Sederajat PNS</t>
  </si>
  <si>
    <t>SMA/Sederajat kontrak</t>
  </si>
  <si>
    <t>SMP PNS</t>
  </si>
  <si>
    <t>SMP Kontrak</t>
  </si>
  <si>
    <t>D1</t>
  </si>
  <si>
    <t>S2</t>
  </si>
  <si>
    <t>s2=</t>
  </si>
  <si>
    <t>d4</t>
  </si>
  <si>
    <t>d3</t>
  </si>
  <si>
    <t>pel</t>
  </si>
  <si>
    <t>sma</t>
  </si>
  <si>
    <t>keu</t>
  </si>
  <si>
    <r>
      <t>D3 Akuntansi(F.U/Aset/</t>
    </r>
    <r>
      <rPr>
        <b/>
        <sz val="11"/>
        <color theme="1"/>
        <rFont val="Calibri"/>
        <family val="2"/>
        <scheme val="minor"/>
      </rPr>
      <t>2 Keuangan</t>
    </r>
    <r>
      <rPr>
        <sz val="11"/>
        <color theme="1"/>
        <rFont val="Calibri"/>
        <family val="2"/>
        <scheme val="minor"/>
      </rPr>
      <t>)</t>
    </r>
  </si>
  <si>
    <t>d1</t>
  </si>
  <si>
    <t>penunj</t>
  </si>
  <si>
    <r>
      <t>S1 Sos(</t>
    </r>
    <r>
      <rPr>
        <b/>
        <sz val="11"/>
        <color theme="1"/>
        <rFont val="Calibri"/>
        <family val="2"/>
        <scheme val="minor"/>
      </rPr>
      <t>F.U/bend.penerima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Ka.IPSRS/Radiologi</t>
    </r>
    <r>
      <rPr>
        <sz val="11"/>
        <color theme="1"/>
        <rFont val="Calibri"/>
        <family val="2"/>
        <scheme val="minor"/>
      </rPr>
      <t>)</t>
    </r>
  </si>
  <si>
    <t>tu</t>
  </si>
  <si>
    <r>
      <t>S1 Kesmas (</t>
    </r>
    <r>
      <rPr>
        <b/>
        <sz val="11"/>
        <color theme="1"/>
        <rFont val="Calibri"/>
        <family val="2"/>
        <scheme val="minor"/>
      </rPr>
      <t>PKMRS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Administrator Kesehatan/Umum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</si>
  <si>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S1 Ekonomi(F.U/Gudang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Bendahara/2 Perencanaan)</t>
    </r>
  </si>
  <si>
    <t>S1 Perawat + Ners</t>
  </si>
  <si>
    <t>S1.Perawat</t>
  </si>
  <si>
    <t>perekam+2</t>
  </si>
  <si>
    <t>smp/sd</t>
  </si>
  <si>
    <t>Sub Spesialis</t>
  </si>
  <si>
    <t>Perawat PNS</t>
  </si>
  <si>
    <t>Perawat Kontrak</t>
  </si>
  <si>
    <t>bidan PNS</t>
  </si>
  <si>
    <t>bidan kotrak</t>
  </si>
  <si>
    <t>RSUD Pariaman</t>
  </si>
  <si>
    <t>Keterangan</t>
  </si>
  <si>
    <t>(1)</t>
  </si>
  <si>
    <t>(2)</t>
  </si>
  <si>
    <t>(3)</t>
  </si>
  <si>
    <t>(4)</t>
  </si>
  <si>
    <t>(5)</t>
  </si>
  <si>
    <t>(6)</t>
  </si>
  <si>
    <t>(7)</t>
  </si>
  <si>
    <t>DATA KETENAGAAN RSUD Pariaman / Januari 2017</t>
  </si>
  <si>
    <t xml:space="preserve">S2 Kesmas(umum / Perencanaan) </t>
  </si>
  <si>
    <t>S1 Hukum (F.U/Penerima/Admission)</t>
  </si>
  <si>
    <t>S1 Komputer(F.U/Keuangan/adm.kepeg/Admission)</t>
  </si>
  <si>
    <t>DATA KETENAGAAN RSUD Pariaman Tahun 2016</t>
  </si>
  <si>
    <t>REFERAL</t>
  </si>
  <si>
    <t>Jabatan Fungsional Umum / Administrasi</t>
  </si>
  <si>
    <t>SDMK PNS RSUD Pariaman Tahun 2016</t>
  </si>
  <si>
    <t xml:space="preserve">Bidan </t>
  </si>
  <si>
    <t>Psikolog</t>
  </si>
  <si>
    <t>Radiologi</t>
  </si>
  <si>
    <t>Rekam Medik</t>
  </si>
  <si>
    <t>Perawat Gigi</t>
  </si>
  <si>
    <t>Perawat anestesi</t>
  </si>
  <si>
    <t>Reflaksi Optisi</t>
  </si>
  <si>
    <t>Gizi</t>
  </si>
  <si>
    <t>Analis Kesehatan</t>
  </si>
  <si>
    <t>Keterapian Fisik</t>
  </si>
  <si>
    <t>Teknik Elektromedis</t>
  </si>
  <si>
    <t>Kesmas</t>
  </si>
  <si>
    <t>No</t>
  </si>
  <si>
    <t>Tenaga Medis dan Para Medis</t>
  </si>
  <si>
    <t>Pelatihan yang dibutuhkan</t>
  </si>
  <si>
    <t>Pelatihan yang telah diikuti</t>
  </si>
  <si>
    <t xml:space="preserve">Perawat </t>
  </si>
  <si>
    <t>Perekam Medis</t>
  </si>
  <si>
    <t>2. Sosialisasi Sertifikasi Laik Operasi (SLO) untuk PLTMH dan PLTD</t>
  </si>
  <si>
    <t>Teknik Eletro Medik</t>
  </si>
  <si>
    <t>2. Pelatihan Deteksi Dini Kanker Serviks dan Kanker Payudara</t>
  </si>
  <si>
    <t>1. Pengembangan Profesi Bedah Profesionalisme Dokter Spesialis Bedah</t>
  </si>
  <si>
    <t>2. PPI</t>
  </si>
  <si>
    <t>2. Bronkoskopi</t>
  </si>
  <si>
    <t>3. Konferensi Kerja XV PDPI</t>
  </si>
  <si>
    <t>Pranata Laboratorium</t>
  </si>
  <si>
    <t>Fisioterapi</t>
  </si>
  <si>
    <t>2. Study banding IPWL ke RSJ HB Saanin</t>
  </si>
  <si>
    <t>Pranata Komputer</t>
  </si>
  <si>
    <t>Fungsional Umum</t>
  </si>
  <si>
    <t>3. Pelatihan Pendamping PIDI (Program Internsip Dokter Indonesia)</t>
  </si>
  <si>
    <t>4. Resusitasi Neonatus</t>
  </si>
  <si>
    <t>5. Pelatihan Asesmen Wajib Lapor</t>
  </si>
  <si>
    <t>1. Pelatihan Program Fellowship Phacoemulsification</t>
  </si>
  <si>
    <t>2. Workshop Esistensi Pelayanan Mata di Era JKN</t>
  </si>
  <si>
    <t>1. Workshop ASMIHA (Jantung)</t>
  </si>
  <si>
    <t>1. Pendidikan dan Pelatihan USG Thoraks Tingkat Dasar bagi Pulmonologist</t>
  </si>
  <si>
    <t>1. Pencegahan dan Penanggulangan Infeksi (PPI)</t>
  </si>
  <si>
    <t>2. Workshop Penyusunan Panduan Praktik Kedokteran Clinical pathway di RS</t>
  </si>
  <si>
    <t>3. Bronkoskopi</t>
  </si>
  <si>
    <t>4. Sosialisasi dan Implementasi Penilaian Jabatan Fungsional Perawat</t>
  </si>
  <si>
    <t>5. Diklat Teknis Penyusunan Renstra SKPD tahun anggaran 2016</t>
  </si>
  <si>
    <t>6. Basic Trauma Life Support (BTLS)</t>
  </si>
  <si>
    <t>7. Pelatihan Keterampilan Dasar bagi Perawat Kamar Bedah</t>
  </si>
  <si>
    <t xml:space="preserve">8. Infection Prevention Control Nurse (IPCN) </t>
  </si>
  <si>
    <t>9. Mukernas IPAI Ke X bagi Penata Anastesi di seluruh Fasyankes</t>
  </si>
  <si>
    <t>10. Workshop Standar Pelayanan Kamar Bedah</t>
  </si>
  <si>
    <t>11. Assesor Keperawatan</t>
  </si>
  <si>
    <t>12. Pelatihan Tenaga Pengelolaan Program Filariasis</t>
  </si>
  <si>
    <t>13. Resusitasi Neonatus</t>
  </si>
  <si>
    <t>14. Pelatihan Edukasi Diabetes</t>
  </si>
  <si>
    <t xml:space="preserve">15. Orientasi Skrining Bayi Baru Lahir </t>
  </si>
  <si>
    <t>2. Konseling KB</t>
  </si>
  <si>
    <t>3. Pelatihan Deteksi Dini Kanker Serviks dan Kanker payudara</t>
  </si>
  <si>
    <t>4. Pelatihan KIP/Konseling badi Bidan tahun 2016</t>
  </si>
  <si>
    <t>5. Orientasi Nakes dalam Surveilans Kelainan Bawaan Berbasis RS</t>
  </si>
  <si>
    <t>6. Pelatihan Pengolahan dan Penyajian Data dan Informi Pembangunan Pemberdayaan Perempuan dan KB</t>
  </si>
  <si>
    <t>7. Pelatihan CTU IUD dan Implant bagi Bidan</t>
  </si>
  <si>
    <t>2. Penguatan Tenaga mikroskopis Malaria Regional Sumatera-Jawa-Bali-NTB</t>
  </si>
  <si>
    <t>2. Pelatihan Edukasi Diabetes</t>
  </si>
  <si>
    <t>2. Pelatihan CSSD</t>
  </si>
  <si>
    <t>3. Pelatihan manajemen Linen dan laundry RS</t>
  </si>
  <si>
    <t>2. Pelatihan PPR kelMedis Tk.II</t>
  </si>
  <si>
    <t>3. Pelatihan petugas proteksi radiasi (PPR) medik tk.II berlisensi BAPETEN</t>
  </si>
  <si>
    <t>1. Workshop: Penggunaan Antimikroba Bijak untuk RS rujukan Regional Barat</t>
  </si>
  <si>
    <t>2. Pharmacist Credentialing Heading to Hospital Pharmacy</t>
  </si>
  <si>
    <t>3. Pencegahan dan Penanggulangan Infeksi (PPI)</t>
  </si>
  <si>
    <t>1. Pelatihan Implementasi Manajemen Pelayanan Medis dalam Akreditasi RS versi 2012</t>
  </si>
  <si>
    <t>1. Myofacial Release Pain</t>
  </si>
  <si>
    <t>2. Pencegahan dan Penanggulangan Infeksi (PPI)</t>
  </si>
  <si>
    <t>3. Penanganan Fisioterapi terkini</t>
  </si>
  <si>
    <t>1. Pelatihan MMPI-2</t>
  </si>
  <si>
    <t>1. Bimtek Implementasi SIMPEG</t>
  </si>
  <si>
    <t>2. Studi penerapan standar akuntansi berbasis akrual dalam penyusunan laporan keuangan SKPD</t>
  </si>
  <si>
    <t>3. Bimtek Aplikasi Penyusutan KIB C</t>
  </si>
  <si>
    <t>4. Sosialisasi Aplikasi Penyusutan KIB D dan Penyesuaian Upgrade Aplikasi SIMBADA</t>
  </si>
  <si>
    <t>5. Pelatihan Dasar Satpam</t>
  </si>
  <si>
    <t>6. Evaluasi Penggunaan Sim Gaji</t>
  </si>
  <si>
    <t>7. Workshop Aplikasi Sarana,Prasarana dan Alkes (ASPAK) tahun 2016</t>
  </si>
  <si>
    <t>8. Diklat Sistem Akuntansi Pemerintahan berbasis Acrual</t>
  </si>
  <si>
    <t>D3 Bisnis</t>
  </si>
  <si>
    <t>S1. Pertanian</t>
  </si>
  <si>
    <t>D3. Adm.RS</t>
  </si>
  <si>
    <t>SMAK</t>
  </si>
  <si>
    <r>
      <t>S1 Kesmas (</t>
    </r>
    <r>
      <rPr>
        <b/>
        <sz val="11"/>
        <color theme="1"/>
        <rFont val="Calibri"/>
        <family val="2"/>
        <scheme val="minor"/>
      </rPr>
      <t>PKMRS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Administrator Kesehatan/Umum)</t>
    </r>
  </si>
  <si>
    <t>9. Bantuan idup Dasar</t>
  </si>
  <si>
    <t>4. Bantuan hidup Dasar</t>
  </si>
  <si>
    <t>1. Bantuan hidup Dasar</t>
  </si>
  <si>
    <t>3. Bantuan hidup Dasar</t>
  </si>
  <si>
    <t>8. Bantuan hidup Dasar</t>
  </si>
  <si>
    <t>16. Bantuan hidup Dasar</t>
  </si>
  <si>
    <t>6. Bantuan hidup Dasar</t>
  </si>
  <si>
    <t>2. Bantuan hidup Dasar</t>
  </si>
  <si>
    <t xml:space="preserve">17. Pasien Safety </t>
  </si>
  <si>
    <t xml:space="preserve">9. Pasien Safety </t>
  </si>
  <si>
    <t xml:space="preserve">3. Pasien Safety </t>
  </si>
  <si>
    <t xml:space="preserve">7. Pasien Safety </t>
  </si>
  <si>
    <t xml:space="preserve">1. Pasien Safety </t>
  </si>
  <si>
    <t xml:space="preserve">4. Pasien Safety </t>
  </si>
  <si>
    <t xml:space="preserve">5. Pasien Safety </t>
  </si>
  <si>
    <t xml:space="preserve">2. Pasien Safety </t>
  </si>
  <si>
    <t xml:space="preserve">10. Pasien Safety </t>
  </si>
  <si>
    <t>1. Orientasi Nakes dalam Surveilans Kelainan Bawaan Berbasis RS</t>
  </si>
  <si>
    <t>1. Workshop Kemoterapi</t>
  </si>
  <si>
    <t>1. Pelatihan Edukasi Diabetes</t>
  </si>
  <si>
    <t>1. Workshop Imunisasi dan Surveilans PD3I Sesi Ikatan Dokter Anak Indo (IDAI) Provinsi</t>
  </si>
  <si>
    <t>2. Orientasi Nakes dalam Surveilans Kelainan Bawaan Berbasis RS</t>
  </si>
  <si>
    <t>4. Pasien Safety</t>
  </si>
  <si>
    <t>3. Pasien Safety</t>
  </si>
  <si>
    <t>8. Pelatihan Keterampilan Dasar bagi Perawat Kamar Bedah</t>
  </si>
  <si>
    <t>Pelatihan Yang Diikuti Tahun 2016</t>
  </si>
  <si>
    <t>D3. Manaj.perbank.syariah</t>
  </si>
  <si>
    <t>Kasubag Kepegawaian dan Diklat</t>
  </si>
  <si>
    <t>Lismarni, SKM, MKM</t>
  </si>
  <si>
    <t>Nip. 19720813 199503 2002</t>
  </si>
  <si>
    <t>Bedah</t>
  </si>
  <si>
    <t>Ortopedi</t>
  </si>
  <si>
    <t>Urologi</t>
  </si>
  <si>
    <t>THT</t>
  </si>
  <si>
    <t>Kulit</t>
  </si>
  <si>
    <t>Jiwa</t>
  </si>
  <si>
    <t>Patologi klinik</t>
  </si>
  <si>
    <t>jan-feb</t>
  </si>
  <si>
    <t xml:space="preserve">kontrak </t>
  </si>
  <si>
    <t>mar-</t>
  </si>
  <si>
    <t>apoteker keluar 1 laila</t>
  </si>
  <si>
    <t>DATA KETENAGAAN RSUD Pariaman / MARET 2017</t>
  </si>
  <si>
    <t xml:space="preserve">S2 MKM/ Nutrisoinis </t>
  </si>
  <si>
    <t xml:space="preserve">S1 SKM/ Nutrisoinis </t>
  </si>
  <si>
    <t xml:space="preserve">D4 Gizi/ Nutrisoinis </t>
  </si>
  <si>
    <t xml:space="preserve">D3 Gizi/ Nutrisoinis </t>
  </si>
  <si>
    <t>S2 Perawat + Ners</t>
  </si>
  <si>
    <t>S1. Kimia (fungsional umum/adm.pnj medis)</t>
  </si>
  <si>
    <t xml:space="preserve">S2 Kesmas(umum / poli gizi) </t>
  </si>
  <si>
    <t>S1 Hukum (F.U/Umum/Admission)</t>
  </si>
  <si>
    <r>
      <t>S1 Sos(</t>
    </r>
    <r>
      <rPr>
        <b/>
        <sz val="11"/>
        <color theme="1"/>
        <rFont val="Calibri"/>
        <family val="2"/>
        <scheme val="minor"/>
      </rPr>
      <t>F.U/bend.penerima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Ka.IPSRS/CSSD</t>
    </r>
    <r>
      <rPr>
        <sz val="11"/>
        <color theme="1"/>
        <rFont val="Calibri"/>
        <family val="2"/>
        <scheme val="minor"/>
      </rPr>
      <t>)</t>
    </r>
  </si>
  <si>
    <t>kontrak</t>
  </si>
  <si>
    <t>pns</t>
  </si>
  <si>
    <t>kebutuhan perawat bidan</t>
  </si>
  <si>
    <t>S1. Pendidikan Islam</t>
  </si>
  <si>
    <t>DATA KETENAGAAN RSUD Pariaman / APRIL 2017</t>
  </si>
  <si>
    <t>Total Tenaga Medis</t>
  </si>
  <si>
    <t>Tenaga Perawatan</t>
  </si>
  <si>
    <t>Total Tenaga Keperawatan</t>
  </si>
  <si>
    <t>Tenaga Kefarmasian</t>
  </si>
  <si>
    <t>Total Fungsional Umum</t>
  </si>
  <si>
    <t>Total Tenaga Kebidanan</t>
  </si>
  <si>
    <t>Tenaga Kebidanan</t>
  </si>
  <si>
    <t>Tenaga Rekam Medik</t>
  </si>
  <si>
    <t>Tenaga Psikolog</t>
  </si>
  <si>
    <t>Tenaga Radiologi</t>
  </si>
  <si>
    <t>Tenaga Nutrisionis</t>
  </si>
  <si>
    <t>Tenaga Laboratorium</t>
  </si>
  <si>
    <t>Tenaga Keterapian Fisik</t>
  </si>
  <si>
    <t>Tenaga Elktromedik</t>
  </si>
  <si>
    <t>Tenaga Refraksi Optisi</t>
  </si>
  <si>
    <t>Tenaga Perawat Gigi</t>
  </si>
  <si>
    <t>Tenaga Perawat Anestesi</t>
  </si>
  <si>
    <t>BUK AD KELUA</t>
  </si>
  <si>
    <t>GIZI MASUK 1</t>
  </si>
  <si>
    <t>DOKTER 2 ORG + SEKDIR 1</t>
  </si>
  <si>
    <t>LAILA KELUAR</t>
  </si>
  <si>
    <t>S1. Akuntansi(aset/keu)</t>
  </si>
  <si>
    <t>S1 Ekonomi(F.U/Gudang/keu/penunjang)</t>
  </si>
  <si>
    <t>Tenaga Penyuluh Kesehatan Masyarakat</t>
  </si>
  <si>
    <t xml:space="preserve">S1 Kesmas </t>
  </si>
  <si>
    <t xml:space="preserve">S2 Kesmas(umum) </t>
  </si>
  <si>
    <r>
      <t>S1 Sos(</t>
    </r>
    <r>
      <rPr>
        <b/>
        <sz val="11"/>
        <color theme="1"/>
        <rFont val="Calibri"/>
        <family val="2"/>
        <scheme val="minor"/>
      </rPr>
      <t>bend.penerima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Ka.IPSRS/CSSD</t>
    </r>
    <r>
      <rPr>
        <sz val="11"/>
        <color theme="1"/>
        <rFont val="Calibri"/>
        <family val="2"/>
        <scheme val="minor"/>
      </rPr>
      <t>)</t>
    </r>
  </si>
  <si>
    <r>
      <t>S1 Kesmas (2</t>
    </r>
    <r>
      <rPr>
        <b/>
        <sz val="11"/>
        <color theme="1"/>
        <rFont val="Calibri"/>
        <family val="2"/>
        <scheme val="minor"/>
      </rPr>
      <t>PKMRS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Administrator Kesehatan)</t>
    </r>
  </si>
  <si>
    <t>DATA KETENAGAAN RSUD Pariaman / Juli 2017</t>
  </si>
  <si>
    <t>DATA KETENAGAAN RSUD Pariaman / Agus 2017</t>
  </si>
  <si>
    <t>DATA KETENAGAAN RSUD Pariaman / sep 2017</t>
  </si>
  <si>
    <t>bezzeting</t>
  </si>
  <si>
    <t>s2</t>
  </si>
  <si>
    <t>yalinda</t>
  </si>
  <si>
    <t>rosnani</t>
  </si>
  <si>
    <t>DATA KETENAGAAN RSUD Pariaman / Okt 2017</t>
  </si>
  <si>
    <t>D4 Radiologi</t>
  </si>
  <si>
    <t>S1. Kep + Ners (PKMRS)</t>
  </si>
  <si>
    <t>DATA KETENAGAAN RSUD Pariaman / nov 2017</t>
  </si>
  <si>
    <t>S2. Keperawatan (adm.Kep dan Pel)</t>
  </si>
  <si>
    <r>
      <t>S1 Kesmas (1</t>
    </r>
    <r>
      <rPr>
        <b/>
        <sz val="11"/>
        <color theme="1"/>
        <rFont val="Calibri"/>
        <family val="2"/>
        <scheme val="minor"/>
      </rPr>
      <t>PKMRS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Administrator Kesehatan)</t>
    </r>
  </si>
  <si>
    <t>Referal</t>
  </si>
  <si>
    <t>Dokter Spesalis Bedah Plastik</t>
  </si>
  <si>
    <t>Dokter Spesialis Jiwa</t>
  </si>
  <si>
    <t>Dokter Spesialis Rehap Medik</t>
  </si>
  <si>
    <t>Dokter Spesialis THT</t>
  </si>
  <si>
    <t>Dokter Spesilis Kulit</t>
  </si>
  <si>
    <t>Dokter Spesialis Patologi Klinik</t>
  </si>
  <si>
    <t>Dokter Spesialis Urologi</t>
  </si>
  <si>
    <t>Dokter Spesilis Ortopedi</t>
  </si>
  <si>
    <t>Perawat (S2,S1,D3,SPK)</t>
  </si>
  <si>
    <t>Panestesi</t>
  </si>
  <si>
    <t>Bidan (D4, D3)</t>
  </si>
  <si>
    <t>Sanitarian (S1, D4, D3, D1)</t>
  </si>
  <si>
    <t>Asisten Apoteker (D3, SMF)</t>
  </si>
  <si>
    <t>Nutrisionis( S2, S1, D4, D3)</t>
  </si>
  <si>
    <t>Analis Kesehatan Laboratorium</t>
  </si>
  <si>
    <t>Keterapian Fisik(S1, D3)</t>
  </si>
  <si>
    <t>Elektromedik</t>
  </si>
  <si>
    <t>Penyuluh Kesehatan Masyarakat</t>
  </si>
  <si>
    <t>Staf Administrasi</t>
  </si>
  <si>
    <t>Staf lainnya</t>
  </si>
  <si>
    <t>JUMLAH</t>
  </si>
  <si>
    <t>d3. kontrak</t>
  </si>
  <si>
    <t>SMA kontrak</t>
  </si>
  <si>
    <t>s1+d4 kontrak</t>
  </si>
  <si>
    <t>DATA KETENAGAAN RSUD Pariaman / Des 2017</t>
  </si>
  <si>
    <t xml:space="preserve">Pranata Komputer </t>
  </si>
  <si>
    <t>S1 Komputer(4 IT/1 adm.pel&amp;kep/2 adm.kepeg/1Admission)</t>
  </si>
  <si>
    <t>Pembina/ IV a</t>
  </si>
  <si>
    <r>
      <t>S1 Sos(</t>
    </r>
    <r>
      <rPr>
        <b/>
        <sz val="11"/>
        <color theme="1"/>
        <rFont val="Calibri"/>
        <family val="2"/>
        <scheme val="minor"/>
      </rPr>
      <t>bend.penerima</t>
    </r>
    <r>
      <rPr>
        <sz val="11"/>
        <color theme="1"/>
        <rFont val="Calibri"/>
        <family val="2"/>
        <scheme val="minor"/>
      </rPr>
      <t>/adm.umum</t>
    </r>
    <r>
      <rPr>
        <b/>
        <sz val="11"/>
        <color theme="1"/>
        <rFont val="Calibri"/>
        <family val="2"/>
        <scheme val="minor"/>
      </rPr>
      <t>/CSSD</t>
    </r>
    <r>
      <rPr>
        <sz val="11"/>
        <color theme="1"/>
        <rFont val="Calibri"/>
        <family val="2"/>
        <scheme val="minor"/>
      </rPr>
      <t>)</t>
    </r>
  </si>
  <si>
    <t>prwt/bidan</t>
  </si>
  <si>
    <t>medis lain</t>
  </si>
  <si>
    <t>non meids</t>
  </si>
  <si>
    <t>struktural</t>
  </si>
  <si>
    <t>dokter umu</t>
  </si>
  <si>
    <t>dokter spesialis</t>
  </si>
  <si>
    <t>dokter gigi</t>
  </si>
  <si>
    <t>adm</t>
  </si>
  <si>
    <t>Non PNS</t>
  </si>
  <si>
    <t>dokter dpesialis</t>
  </si>
  <si>
    <t>perawat/bidan</t>
  </si>
  <si>
    <t>medis</t>
  </si>
  <si>
    <t>non medis</t>
  </si>
  <si>
    <t>non pns</t>
  </si>
  <si>
    <t>JFT</t>
  </si>
  <si>
    <t>DATA KETENAGAAN RSUD Pariaman / des 2017</t>
  </si>
  <si>
    <t>DATA KETENAGAAN RSUD Pariaman / Jan 2018</t>
  </si>
  <si>
    <t>S1. Kep + Ners (PKMRS/adm.kep)</t>
  </si>
  <si>
    <t>DATA KETENAGAAN RSUD Pariaman / feb 2018</t>
  </si>
  <si>
    <t>ttd</t>
  </si>
  <si>
    <t>Ns. Maylinda, S.Kep. M.Kep</t>
  </si>
  <si>
    <t>Nip. 19700523 199503 2 005</t>
  </si>
  <si>
    <t>Sarjana Keperawatan</t>
  </si>
  <si>
    <t>DATA KETENAGAAN RSUD Pariaman / Feb 2018</t>
  </si>
  <si>
    <t>DATA KETENAGAAN RSUD Pariaman / MAr 2018</t>
  </si>
  <si>
    <t>SMA</t>
  </si>
  <si>
    <t>DIV Analis Kesehatan</t>
  </si>
  <si>
    <t>DATA KETENAGAAN RSUD Pariaman / APR 2018</t>
  </si>
  <si>
    <t>DATA KETENAGAAN RSUD Pariaman / MEI 2018</t>
  </si>
  <si>
    <r>
      <t>D3 Akuntansi(F.U/1Aset/</t>
    </r>
    <r>
      <rPr>
        <b/>
        <sz val="11"/>
        <color theme="1"/>
        <rFont val="Calibri"/>
        <family val="2"/>
        <scheme val="minor"/>
      </rPr>
      <t>2 Keuangan</t>
    </r>
    <r>
      <rPr>
        <sz val="11"/>
        <color theme="1"/>
        <rFont val="Calibri"/>
        <family val="2"/>
        <scheme val="minor"/>
      </rPr>
      <t>)</t>
    </r>
  </si>
  <si>
    <t>S2. Manajemen (perncanaan)</t>
  </si>
  <si>
    <t>DATA KETENAGAAN RSUD Pariaman / JULI 2018</t>
  </si>
  <si>
    <t>DATA KETENAGAAN RSUD Pariaman / Juni 2018</t>
  </si>
  <si>
    <t>PNS yg Tugas belajar</t>
  </si>
  <si>
    <t>Tubel</t>
  </si>
  <si>
    <t>Dokter Spesialis Bedah Plastik</t>
  </si>
  <si>
    <t>Dokter Spesilis Radiologi</t>
  </si>
  <si>
    <t>DATA KETENAGAAN RSUD Pariaman / JUNI 2018</t>
  </si>
  <si>
    <t xml:space="preserve">S2 Kesmas(umum/kepeg) </t>
  </si>
  <si>
    <t>Perawat (SI,D3,SPK)</t>
  </si>
  <si>
    <t>Perawat Gigi (D3)</t>
  </si>
  <si>
    <t>Perawat Anestesi (D3)</t>
  </si>
  <si>
    <t>Reflaksi Optisi (D3)</t>
  </si>
  <si>
    <t>Bidan (D4,D3)</t>
  </si>
  <si>
    <t>Rekam Medik (D3)</t>
  </si>
  <si>
    <t>Psikolog Klinis(S2 )</t>
  </si>
  <si>
    <t>Sanitarian (S1,D4,D3,D3)</t>
  </si>
  <si>
    <t>Radiologi (D4,D3)</t>
  </si>
  <si>
    <t>Asisten Apoteker (D3,SMF)</t>
  </si>
  <si>
    <t>Nutrisionis (S2MKM,S1SKM,D4,D3)</t>
  </si>
  <si>
    <t>Analis Kesehatan (D4,D3)</t>
  </si>
  <si>
    <t>Fisioterapis (S1,D3)</t>
  </si>
  <si>
    <t>Okupasi Terapis (D3 )</t>
  </si>
  <si>
    <t>Teknik Elektromedis(D3)</t>
  </si>
  <si>
    <t>Penyuluh Kesehatan Masyarakat (S1)</t>
  </si>
  <si>
    <t>Pranata Komputer (S1)</t>
  </si>
  <si>
    <t>Staf Lainnya</t>
  </si>
  <si>
    <t>Reveral</t>
  </si>
  <si>
    <t>-&gt;Pegawai Aktif</t>
  </si>
  <si>
    <t>DATA KETENAGAAN RSUD Pariaman / AGUSTUS 2018</t>
  </si>
  <si>
    <t>=</t>
  </si>
  <si>
    <t>DATA KETENAGAAN RSUD Pariaman / SEPTEMBER 2018</t>
  </si>
  <si>
    <t>-&gt; Tot Pns</t>
  </si>
  <si>
    <t>-&gt; Total pegawai</t>
  </si>
  <si>
    <t>DATA KETENAGAAN RSUD Pariaman / OKTOBER 2018</t>
  </si>
  <si>
    <t>S1 Komputer(2 IT/1 adm.pel&amp;kep/2 adm.kepeg/1Admission/1casemix)</t>
  </si>
  <si>
    <r>
      <t>S1 Kesmas (</t>
    </r>
    <r>
      <rPr>
        <b/>
        <sz val="11"/>
        <color theme="1"/>
        <rFont val="Calibri"/>
        <family val="2"/>
        <scheme val="minor"/>
      </rPr>
      <t>PKMRS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Administrator Kesehatan/sekdir/adm umum/adm kepeg)</t>
    </r>
  </si>
  <si>
    <t>D3 Pariwisata( Aset)</t>
  </si>
  <si>
    <t>S1 Ekonomi/akuntansi(Gudang/penunjang/keu/aset/casemix/admision)</t>
  </si>
  <si>
    <r>
      <t>D3 Akuntansi(F.U/1Aset/1kasir/2</t>
    </r>
    <r>
      <rPr>
        <b/>
        <sz val="11"/>
        <color theme="1"/>
        <rFont val="Calibri"/>
        <family val="2"/>
        <scheme val="minor"/>
      </rPr>
      <t>Keuangan/1casemix/1admsion</t>
    </r>
    <r>
      <rPr>
        <sz val="11"/>
        <color theme="1"/>
        <rFont val="Calibri"/>
        <family val="2"/>
        <scheme val="minor"/>
      </rPr>
      <t>)</t>
    </r>
  </si>
  <si>
    <t>S1. Pendidikan Islam/bahasa/IT(admision)</t>
  </si>
  <si>
    <t>S1. bimbingan konseling islam</t>
  </si>
  <si>
    <t>DATA KETENAGAAN RSUD Pariaman / Desember 2018</t>
  </si>
  <si>
    <t>DATA KETENAGAAN RSUD Pariaman / Nov 2018</t>
  </si>
  <si>
    <t>DATA KETENAGAAN RSUD Pariaman / Januari 2019</t>
  </si>
  <si>
    <t>Total PNS</t>
  </si>
  <si>
    <t xml:space="preserve">Total Kontrak </t>
  </si>
  <si>
    <t>TotalPNS yg Sedang Sekolah</t>
  </si>
  <si>
    <t>Tot PNS -&gt;</t>
  </si>
  <si>
    <t>&lt;- tot pegawai aktif</t>
  </si>
  <si>
    <t>JENIS TENAGA</t>
  </si>
  <si>
    <t>KONTRAK/ DPK</t>
  </si>
  <si>
    <t>STRUKTURAL</t>
  </si>
  <si>
    <t>DOKTER SPESIALIS</t>
  </si>
  <si>
    <t>DOKTER UMUM</t>
  </si>
  <si>
    <t>DOKTER GIGI</t>
  </si>
  <si>
    <t>APOTEKER</t>
  </si>
  <si>
    <t>SARJANA KEPERAWATAN</t>
  </si>
  <si>
    <t>PERAWAT</t>
  </si>
  <si>
    <t>BIDAN</t>
  </si>
  <si>
    <t>SANITARIAN</t>
  </si>
  <si>
    <t>ASISTEN APOTEKER</t>
  </si>
  <si>
    <t>TERAPI FISIK</t>
  </si>
  <si>
    <t>PERAWAT GIGI</t>
  </si>
  <si>
    <t>PERAWAT ANASTESI</t>
  </si>
  <si>
    <t>REFLAKSI OPTISI</t>
  </si>
  <si>
    <t>REKAM MEDIK</t>
  </si>
  <si>
    <t>PSIKOLOG</t>
  </si>
  <si>
    <t>RADIOLOGI</t>
  </si>
  <si>
    <t>ANALIS KESEHATAN</t>
  </si>
  <si>
    <t>JABATAN FUNGSIONAL UMUM / ADMINISTRASI</t>
  </si>
  <si>
    <t>TOTAL</t>
  </si>
  <si>
    <t>TEKNIS ELEKTROMEDIK</t>
  </si>
  <si>
    <t>NUTRISIONIS</t>
  </si>
  <si>
    <t>PENYULUH KESMAS</t>
  </si>
  <si>
    <t>DATA KETENAGAAN RSUD Pariaman / Februari 2019</t>
  </si>
  <si>
    <t>DOKTER</t>
  </si>
  <si>
    <t>Pariaman,          Februari 2019</t>
  </si>
  <si>
    <t>Kasubag Kepegawaian &amp; Diklat</t>
  </si>
  <si>
    <t>Ns. Maylinda , S.Kep, M.Kep</t>
  </si>
  <si>
    <t>Nip.19700523 199503 2 005</t>
  </si>
  <si>
    <t>DATA KETENAGAAN RSUD Pariaman / Maret 2019</t>
  </si>
  <si>
    <t>S1 Komputer(2 IT/1 adm.pel&amp;kep/2 adm.kepeg/1casemix)</t>
  </si>
  <si>
    <t>S1. Pendidikan Islam/bahasa</t>
  </si>
  <si>
    <t>S2. Manajemen (perencanaan)</t>
  </si>
  <si>
    <t>Total PNS yg Sedang Sekolah</t>
  </si>
  <si>
    <t>DATA KETENAGAAN RSUD Pariaman / April 2019</t>
  </si>
  <si>
    <t>Fisikawan Medis</t>
  </si>
  <si>
    <t>S1 Fisikawan Medis</t>
  </si>
  <si>
    <t>D4Teknik Elektromedis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</si>
</sst>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Rp&quot;* #,##0_);_(&quot;Rp&quot;* \(#,##0\);_(&quot;Rp&quot;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2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u/>
      <sz val="1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0" xfId="0" applyFill="1" applyAlignment="1">
      <alignment horizontal="left"/>
    </xf>
    <xf numFmtId="0" fontId="2" fillId="2" borderId="2" xfId="0" applyFont="1" applyFill="1" applyBorder="1" applyAlignment="1"/>
    <xf numFmtId="0" fontId="0" fillId="2" borderId="0" xfId="0" applyFill="1" applyBorder="1"/>
    <xf numFmtId="0" fontId="2" fillId="2" borderId="0" xfId="0" applyFont="1" applyFill="1"/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ont="1" applyFill="1" applyBorder="1"/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/>
    <xf numFmtId="0" fontId="0" fillId="4" borderId="0" xfId="0" applyFill="1"/>
    <xf numFmtId="0" fontId="0" fillId="4" borderId="0" xfId="0" applyFill="1" applyBorder="1"/>
    <xf numFmtId="0" fontId="0" fillId="3" borderId="1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ill="1" applyBorder="1"/>
    <xf numFmtId="0" fontId="3" fillId="3" borderId="0" xfId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/>
    <xf numFmtId="0" fontId="0" fillId="5" borderId="0" xfId="0" applyFill="1"/>
    <xf numFmtId="0" fontId="3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3" fillId="5" borderId="0" xfId="1" applyFont="1" applyFill="1" applyBorder="1" applyAlignment="1" applyProtection="1">
      <alignment horizontal="center" vertical="center"/>
      <protection locked="0"/>
    </xf>
    <xf numFmtId="42" fontId="0" fillId="2" borderId="0" xfId="0" applyNumberFormat="1" applyFill="1"/>
    <xf numFmtId="0" fontId="0" fillId="3" borderId="0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2" fillId="2" borderId="0" xfId="0" applyFont="1" applyFill="1" applyBorder="1"/>
    <xf numFmtId="0" fontId="4" fillId="2" borderId="0" xfId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/>
    <xf numFmtId="1" fontId="0" fillId="2" borderId="1" xfId="0" quotePrefix="1" applyNumberFormat="1" applyFont="1" applyFill="1" applyBorder="1" applyAlignment="1">
      <alignment horizontal="center" vertical="center"/>
    </xf>
    <xf numFmtId="1" fontId="0" fillId="2" borderId="3" xfId="0" quotePrefix="1" applyNumberFormat="1" applyFont="1" applyFill="1" applyBorder="1" applyAlignment="1">
      <alignment horizontal="center" vertical="center" wrapText="1"/>
    </xf>
    <xf numFmtId="1" fontId="0" fillId="2" borderId="0" xfId="0" applyNumberFormat="1" applyFont="1" applyFill="1" applyAlignment="1">
      <alignment vertical="center"/>
    </xf>
    <xf numFmtId="0" fontId="0" fillId="2" borderId="0" xfId="0" quotePrefix="1" applyFill="1"/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8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Border="1" applyAlignment="1">
      <alignment horizontal="right"/>
    </xf>
    <xf numFmtId="0" fontId="3" fillId="2" borderId="0" xfId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42" fontId="0" fillId="2" borderId="0" xfId="0" applyNumberForma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0" xfId="0" applyFont="1" applyFill="1"/>
    <xf numFmtId="0" fontId="2" fillId="6" borderId="0" xfId="0" applyFont="1" applyFill="1" applyBorder="1"/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6" borderId="1" xfId="0" applyFont="1" applyFill="1" applyBorder="1" applyAlignment="1">
      <alignment horizontal="center"/>
    </xf>
    <xf numFmtId="0" fontId="0" fillId="7" borderId="0" xfId="0" applyFill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ont="1" applyFill="1" applyBorder="1" applyAlignment="1">
      <alignment horizontal="center"/>
    </xf>
    <xf numFmtId="0" fontId="0" fillId="8" borderId="0" xfId="0" applyFill="1"/>
    <xf numFmtId="0" fontId="0" fillId="5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1" xfId="0" applyFont="1" applyFill="1" applyBorder="1" applyAlignment="1">
      <alignment horizontal="center"/>
    </xf>
    <xf numFmtId="0" fontId="0" fillId="10" borderId="0" xfId="0" applyFill="1"/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ont="1" applyFill="1" applyBorder="1" applyAlignment="1">
      <alignment horizontal="center"/>
    </xf>
    <xf numFmtId="0" fontId="0" fillId="11" borderId="0" xfId="0" applyFill="1"/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0" fillId="12" borderId="1" xfId="0" applyFont="1" applyFill="1" applyBorder="1" applyAlignment="1">
      <alignment horizontal="center"/>
    </xf>
    <xf numFmtId="0" fontId="0" fillId="12" borderId="0" xfId="0" applyFill="1"/>
    <xf numFmtId="0" fontId="0" fillId="13" borderId="0" xfId="0" applyFill="1"/>
    <xf numFmtId="0" fontId="0" fillId="14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1" xfId="0" applyFill="1" applyBorder="1"/>
    <xf numFmtId="0" fontId="0" fillId="15" borderId="1" xfId="0" applyFont="1" applyFill="1" applyBorder="1" applyAlignment="1">
      <alignment horizontal="center"/>
    </xf>
    <xf numFmtId="0" fontId="0" fillId="15" borderId="0" xfId="0" applyFill="1"/>
    <xf numFmtId="0" fontId="0" fillId="6" borderId="1" xfId="0" applyFont="1" applyFill="1" applyBorder="1"/>
    <xf numFmtId="0" fontId="0" fillId="15" borderId="1" xfId="0" applyFont="1" applyFill="1" applyBorder="1"/>
    <xf numFmtId="0" fontId="2" fillId="11" borderId="0" xfId="0" applyFont="1" applyFill="1"/>
    <xf numFmtId="0" fontId="0" fillId="11" borderId="1" xfId="0" applyFont="1" applyFill="1" applyBorder="1"/>
    <xf numFmtId="0" fontId="2" fillId="11" borderId="1" xfId="0" applyFont="1" applyFill="1" applyBorder="1"/>
    <xf numFmtId="0" fontId="0" fillId="16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1" xfId="0" applyFill="1" applyBorder="1"/>
    <xf numFmtId="0" fontId="0" fillId="17" borderId="1" xfId="0" applyFont="1" applyFill="1" applyBorder="1" applyAlignment="1">
      <alignment horizontal="center"/>
    </xf>
    <xf numFmtId="0" fontId="0" fillId="17" borderId="0" xfId="0" applyFill="1"/>
    <xf numFmtId="0" fontId="0" fillId="6" borderId="0" xfId="0" applyFont="1" applyFill="1"/>
    <xf numFmtId="0" fontId="0" fillId="5" borderId="0" xfId="0" applyFont="1" applyFill="1"/>
    <xf numFmtId="0" fontId="0" fillId="14" borderId="0" xfId="0" applyFont="1" applyFill="1"/>
    <xf numFmtId="0" fontId="0" fillId="18" borderId="0" xfId="0" applyFont="1" applyFill="1"/>
    <xf numFmtId="0" fontId="0" fillId="18" borderId="1" xfId="0" applyFill="1" applyBorder="1" applyAlignment="1">
      <alignment horizontal="center"/>
    </xf>
    <xf numFmtId="0" fontId="0" fillId="18" borderId="1" xfId="0" applyFill="1" applyBorder="1"/>
    <xf numFmtId="0" fontId="0" fillId="18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left" vertical="center"/>
    </xf>
    <xf numFmtId="0" fontId="0" fillId="17" borderId="0" xfId="0" applyFont="1" applyFill="1" applyAlignment="1">
      <alignment vertical="center"/>
    </xf>
    <xf numFmtId="0" fontId="0" fillId="9" borderId="1" xfId="0" applyFont="1" applyFill="1" applyBorder="1"/>
    <xf numFmtId="0" fontId="0" fillId="9" borderId="0" xfId="0" applyFont="1" applyFill="1"/>
    <xf numFmtId="0" fontId="0" fillId="10" borderId="1" xfId="0" applyFont="1" applyFill="1" applyBorder="1"/>
    <xf numFmtId="0" fontId="0" fillId="10" borderId="0" xfId="0" applyFont="1" applyFill="1"/>
    <xf numFmtId="0" fontId="0" fillId="16" borderId="1" xfId="0" applyFont="1" applyFill="1" applyBorder="1"/>
    <xf numFmtId="0" fontId="0" fillId="16" borderId="0" xfId="0" applyFont="1" applyFill="1"/>
    <xf numFmtId="0" fontId="0" fillId="14" borderId="1" xfId="0" applyFont="1" applyFill="1" applyBorder="1"/>
    <xf numFmtId="0" fontId="0" fillId="15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19" borderId="0" xfId="0" applyFill="1"/>
    <xf numFmtId="0" fontId="0" fillId="19" borderId="0" xfId="0" applyFill="1" applyBorder="1"/>
    <xf numFmtId="0" fontId="0" fillId="20" borderId="0" xfId="0" applyFill="1"/>
    <xf numFmtId="0" fontId="0" fillId="20" borderId="0" xfId="0" applyFill="1" applyBorder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6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0" fillId="19" borderId="1" xfId="0" applyFont="1" applyFill="1" applyBorder="1" applyAlignment="1">
      <alignment horizontal="center"/>
    </xf>
    <xf numFmtId="0" fontId="0" fillId="19" borderId="1" xfId="0" applyFont="1" applyFill="1" applyBorder="1"/>
    <xf numFmtId="0" fontId="0" fillId="19" borderId="1" xfId="0" applyFont="1" applyFill="1" applyBorder="1" applyAlignment="1">
      <alignment horizontal="right"/>
    </xf>
    <xf numFmtId="0" fontId="0" fillId="20" borderId="1" xfId="0" applyFont="1" applyFill="1" applyBorder="1" applyAlignment="1">
      <alignment horizontal="center"/>
    </xf>
    <xf numFmtId="0" fontId="0" fillId="20" borderId="1" xfId="0" applyFont="1" applyFill="1" applyBorder="1"/>
    <xf numFmtId="0" fontId="0" fillId="20" borderId="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quotePrefix="1" applyFont="1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6" borderId="0" xfId="0" applyFill="1" applyBorder="1"/>
    <xf numFmtId="0" fontId="2" fillId="2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42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right"/>
    </xf>
    <xf numFmtId="0" fontId="0" fillId="6" borderId="1" xfId="0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42" fontId="0" fillId="2" borderId="0" xfId="0" applyNumberFormat="1" applyFill="1" applyAlignment="1">
      <alignment horizontal="right"/>
    </xf>
    <xf numFmtId="0" fontId="2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58" workbookViewId="0">
      <selection activeCell="H77" sqref="H77"/>
    </sheetView>
  </sheetViews>
  <sheetFormatPr defaultRowHeight="15" x14ac:dyDescent="0.25"/>
  <cols>
    <col min="1" max="1" width="5.42578125" style="1" customWidth="1"/>
    <col min="2" max="2" width="41.28515625" style="3" customWidth="1"/>
    <col min="3" max="3" width="12.28515625" style="1" customWidth="1"/>
    <col min="4" max="4" width="9.28515625" style="1" customWidth="1"/>
    <col min="5" max="5" width="8.7109375" style="1" customWidth="1"/>
    <col min="6" max="6" width="15.28515625" style="2" customWidth="1"/>
    <col min="7" max="16384" width="9.140625" style="3"/>
  </cols>
  <sheetData>
    <row r="1" spans="1:9" x14ac:dyDescent="0.25">
      <c r="A1" s="322" t="s">
        <v>36</v>
      </c>
      <c r="B1" s="322"/>
    </row>
    <row r="2" spans="1:9" s="6" customFormat="1" ht="29.2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</row>
    <row r="3" spans="1:9" s="6" customFormat="1" ht="15" customHeight="1" x14ac:dyDescent="0.25">
      <c r="A3" s="4"/>
      <c r="B3" s="4"/>
      <c r="C3" s="4"/>
      <c r="D3" s="4"/>
      <c r="E3" s="4"/>
      <c r="F3" s="4"/>
    </row>
    <row r="4" spans="1:9" s="10" customFormat="1" ht="15" customHeight="1" x14ac:dyDescent="0.25">
      <c r="A4" s="7">
        <v>1</v>
      </c>
      <c r="B4" s="8" t="s">
        <v>37</v>
      </c>
      <c r="C4" s="7">
        <v>14</v>
      </c>
      <c r="D4" s="7"/>
      <c r="E4" s="7"/>
      <c r="F4" s="9">
        <f>SUM(C4:E4)</f>
        <v>14</v>
      </c>
    </row>
    <row r="5" spans="1:9" s="10" customFormat="1" ht="15" customHeight="1" x14ac:dyDescent="0.25">
      <c r="A5" s="7"/>
      <c r="B5" s="11" t="s">
        <v>63</v>
      </c>
      <c r="C5" s="7"/>
      <c r="D5" s="7"/>
      <c r="E5" s="7"/>
      <c r="F5" s="9"/>
    </row>
    <row r="6" spans="1:9" ht="15" customHeight="1" x14ac:dyDescent="0.25">
      <c r="A6" s="12">
        <v>2</v>
      </c>
      <c r="B6" s="13" t="s">
        <v>23</v>
      </c>
      <c r="C6" s="12">
        <v>11</v>
      </c>
      <c r="D6" s="12">
        <v>2</v>
      </c>
      <c r="E6" s="12">
        <v>3</v>
      </c>
      <c r="F6" s="9">
        <f>SUM(C6:E6)</f>
        <v>16</v>
      </c>
      <c r="H6" s="3">
        <f>C6+E6</f>
        <v>14</v>
      </c>
    </row>
    <row r="7" spans="1:9" ht="15" customHeight="1" x14ac:dyDescent="0.25">
      <c r="A7" s="7">
        <v>3</v>
      </c>
      <c r="B7" s="13" t="s">
        <v>24</v>
      </c>
      <c r="C7" s="12">
        <v>3</v>
      </c>
      <c r="D7" s="12"/>
      <c r="E7" s="12"/>
      <c r="F7" s="9">
        <f t="shared" ref="F7:F74" si="0">SUM(C7:E7)</f>
        <v>3</v>
      </c>
      <c r="H7" s="3" t="s">
        <v>76</v>
      </c>
      <c r="I7" s="3">
        <f>SUM(F7:F17)</f>
        <v>22</v>
      </c>
    </row>
    <row r="8" spans="1:9" ht="15" customHeight="1" x14ac:dyDescent="0.25">
      <c r="A8" s="12">
        <v>4</v>
      </c>
      <c r="B8" s="13" t="s">
        <v>25</v>
      </c>
      <c r="C8" s="12">
        <v>2</v>
      </c>
      <c r="D8" s="12"/>
      <c r="E8" s="12"/>
      <c r="F8" s="9">
        <f t="shared" si="0"/>
        <v>2</v>
      </c>
    </row>
    <row r="9" spans="1:9" ht="15" customHeight="1" x14ac:dyDescent="0.25">
      <c r="A9" s="7">
        <v>5</v>
      </c>
      <c r="B9" s="13" t="s">
        <v>32</v>
      </c>
      <c r="C9" s="12">
        <v>1</v>
      </c>
      <c r="D9" s="12"/>
      <c r="E9" s="12"/>
      <c r="F9" s="9">
        <f t="shared" si="0"/>
        <v>1</v>
      </c>
    </row>
    <row r="10" spans="1:9" x14ac:dyDescent="0.25">
      <c r="A10" s="12">
        <v>6</v>
      </c>
      <c r="B10" s="13" t="s">
        <v>26</v>
      </c>
      <c r="C10" s="12">
        <v>3</v>
      </c>
      <c r="D10" s="12"/>
      <c r="E10" s="12"/>
      <c r="F10" s="9">
        <f t="shared" si="0"/>
        <v>3</v>
      </c>
    </row>
    <row r="11" spans="1:9" x14ac:dyDescent="0.25">
      <c r="A11" s="7">
        <v>7</v>
      </c>
      <c r="B11" s="13" t="s">
        <v>27</v>
      </c>
      <c r="C11" s="12">
        <v>4</v>
      </c>
      <c r="D11" s="12"/>
      <c r="E11" s="12"/>
      <c r="F11" s="9">
        <f t="shared" si="0"/>
        <v>4</v>
      </c>
    </row>
    <row r="12" spans="1:9" x14ac:dyDescent="0.25">
      <c r="A12" s="12">
        <v>8</v>
      </c>
      <c r="B12" s="13" t="s">
        <v>28</v>
      </c>
      <c r="C12" s="12">
        <v>2</v>
      </c>
      <c r="D12" s="12"/>
      <c r="E12" s="12"/>
      <c r="F12" s="9">
        <f t="shared" si="0"/>
        <v>2</v>
      </c>
    </row>
    <row r="13" spans="1:9" x14ac:dyDescent="0.25">
      <c r="A13" s="7">
        <v>9</v>
      </c>
      <c r="B13" s="13" t="s">
        <v>29</v>
      </c>
      <c r="C13" s="12">
        <v>2</v>
      </c>
      <c r="D13" s="12"/>
      <c r="E13" s="12"/>
      <c r="F13" s="9">
        <f t="shared" si="0"/>
        <v>2</v>
      </c>
    </row>
    <row r="14" spans="1:9" x14ac:dyDescent="0.25">
      <c r="A14" s="12">
        <v>10</v>
      </c>
      <c r="B14" s="13" t="s">
        <v>30</v>
      </c>
      <c r="C14" s="12">
        <v>2</v>
      </c>
      <c r="D14" s="12"/>
      <c r="E14" s="12"/>
      <c r="F14" s="9">
        <f t="shared" si="0"/>
        <v>2</v>
      </c>
    </row>
    <row r="15" spans="1:9" x14ac:dyDescent="0.25">
      <c r="A15" s="7">
        <v>11</v>
      </c>
      <c r="B15" s="13" t="s">
        <v>31</v>
      </c>
      <c r="C15" s="12">
        <v>1</v>
      </c>
      <c r="D15" s="12"/>
      <c r="E15" s="12"/>
      <c r="F15" s="9">
        <f t="shared" si="0"/>
        <v>1</v>
      </c>
    </row>
    <row r="16" spans="1:9" x14ac:dyDescent="0.25">
      <c r="A16" s="12">
        <v>12</v>
      </c>
      <c r="B16" s="13" t="s">
        <v>77</v>
      </c>
      <c r="C16" s="12">
        <v>1</v>
      </c>
      <c r="D16" s="12"/>
      <c r="E16" s="12"/>
      <c r="F16" s="9">
        <f t="shared" si="0"/>
        <v>1</v>
      </c>
    </row>
    <row r="17" spans="1:8" x14ac:dyDescent="0.25">
      <c r="A17" s="7">
        <v>13</v>
      </c>
      <c r="B17" s="13" t="s">
        <v>33</v>
      </c>
      <c r="C17" s="12">
        <v>1</v>
      </c>
      <c r="D17" s="12"/>
      <c r="E17" s="12"/>
      <c r="F17" s="9">
        <f t="shared" si="0"/>
        <v>1</v>
      </c>
    </row>
    <row r="18" spans="1:8" x14ac:dyDescent="0.25">
      <c r="A18" s="12">
        <v>14</v>
      </c>
      <c r="B18" s="13" t="s">
        <v>34</v>
      </c>
      <c r="C18" s="12">
        <v>3</v>
      </c>
      <c r="D18" s="12"/>
      <c r="E18" s="12"/>
      <c r="F18" s="9">
        <f t="shared" si="0"/>
        <v>3</v>
      </c>
    </row>
    <row r="19" spans="1:8" x14ac:dyDescent="0.25">
      <c r="A19" s="7"/>
      <c r="B19" s="14" t="s">
        <v>64</v>
      </c>
      <c r="C19" s="12"/>
      <c r="D19" s="12"/>
      <c r="E19" s="12"/>
      <c r="F19" s="9"/>
    </row>
    <row r="20" spans="1:8" x14ac:dyDescent="0.25">
      <c r="A20" s="12">
        <f>A18+1</f>
        <v>15</v>
      </c>
      <c r="B20" s="13" t="s">
        <v>42</v>
      </c>
      <c r="C20" s="12">
        <v>1</v>
      </c>
      <c r="D20" s="12"/>
      <c r="E20" s="12"/>
      <c r="F20" s="9">
        <f t="shared" si="0"/>
        <v>1</v>
      </c>
      <c r="H20" s="3">
        <f>SUM(C20:C25)</f>
        <v>114</v>
      </c>
    </row>
    <row r="21" spans="1:8" x14ac:dyDescent="0.25">
      <c r="A21" s="7">
        <f>A20+1</f>
        <v>16</v>
      </c>
      <c r="B21" s="13" t="s">
        <v>43</v>
      </c>
      <c r="C21" s="12">
        <v>30</v>
      </c>
      <c r="D21" s="12">
        <v>13</v>
      </c>
      <c r="E21" s="12"/>
      <c r="F21" s="9">
        <f t="shared" si="0"/>
        <v>43</v>
      </c>
    </row>
    <row r="22" spans="1:8" x14ac:dyDescent="0.25">
      <c r="A22" s="7">
        <f t="shared" ref="A22:A26" si="1">A21+1</f>
        <v>17</v>
      </c>
      <c r="B22" s="13" t="s">
        <v>44</v>
      </c>
      <c r="C22" s="21">
        <v>50</v>
      </c>
      <c r="D22" s="12">
        <v>48</v>
      </c>
      <c r="E22" s="12"/>
      <c r="F22" s="9">
        <f t="shared" si="0"/>
        <v>98</v>
      </c>
    </row>
    <row r="23" spans="1:8" x14ac:dyDescent="0.25">
      <c r="A23" s="7">
        <f t="shared" si="1"/>
        <v>18</v>
      </c>
      <c r="B23" s="13" t="s">
        <v>6</v>
      </c>
      <c r="C23" s="12">
        <v>4</v>
      </c>
      <c r="D23" s="12"/>
      <c r="E23" s="12"/>
      <c r="F23" s="9">
        <f t="shared" si="0"/>
        <v>4</v>
      </c>
    </row>
    <row r="24" spans="1:8" x14ac:dyDescent="0.25">
      <c r="A24" s="7">
        <f t="shared" si="1"/>
        <v>19</v>
      </c>
      <c r="B24" s="13" t="s">
        <v>45</v>
      </c>
      <c r="C24" s="12">
        <v>4</v>
      </c>
      <c r="D24" s="12">
        <v>1</v>
      </c>
      <c r="E24" s="12"/>
      <c r="F24" s="9">
        <f t="shared" si="0"/>
        <v>5</v>
      </c>
    </row>
    <row r="25" spans="1:8" x14ac:dyDescent="0.25">
      <c r="A25" s="7">
        <f t="shared" si="1"/>
        <v>20</v>
      </c>
      <c r="B25" s="13" t="s">
        <v>22</v>
      </c>
      <c r="C25" s="12">
        <v>25</v>
      </c>
      <c r="D25" s="12"/>
      <c r="E25" s="12"/>
      <c r="F25" s="9">
        <f t="shared" si="0"/>
        <v>25</v>
      </c>
    </row>
    <row r="26" spans="1:8" x14ac:dyDescent="0.25">
      <c r="A26" s="7">
        <f t="shared" si="1"/>
        <v>21</v>
      </c>
      <c r="B26" s="13" t="s">
        <v>50</v>
      </c>
      <c r="C26" s="12">
        <v>1</v>
      </c>
      <c r="D26" s="12"/>
      <c r="E26" s="12"/>
      <c r="F26" s="9">
        <f>SUM(C26:E26)</f>
        <v>1</v>
      </c>
    </row>
    <row r="27" spans="1:8" x14ac:dyDescent="0.25">
      <c r="A27" s="12"/>
      <c r="B27" s="14" t="s">
        <v>65</v>
      </c>
      <c r="C27" s="12"/>
      <c r="D27" s="12"/>
      <c r="E27" s="12"/>
      <c r="F27" s="9"/>
    </row>
    <row r="28" spans="1:8" x14ac:dyDescent="0.25">
      <c r="A28" s="12">
        <f>A26+1</f>
        <v>22</v>
      </c>
      <c r="B28" s="13" t="s">
        <v>7</v>
      </c>
      <c r="C28" s="12">
        <v>1</v>
      </c>
      <c r="D28" s="12">
        <v>3</v>
      </c>
      <c r="E28" s="12"/>
      <c r="F28" s="9">
        <f t="shared" si="0"/>
        <v>4</v>
      </c>
    </row>
    <row r="29" spans="1:8" x14ac:dyDescent="0.25">
      <c r="A29" s="7">
        <f>A28+1</f>
        <v>23</v>
      </c>
      <c r="B29" s="13" t="s">
        <v>8</v>
      </c>
      <c r="C29" s="12">
        <v>33</v>
      </c>
      <c r="D29" s="12">
        <v>27</v>
      </c>
      <c r="E29" s="12">
        <v>1</v>
      </c>
      <c r="F29" s="9">
        <f t="shared" si="0"/>
        <v>61</v>
      </c>
    </row>
    <row r="30" spans="1:8" x14ac:dyDescent="0.25">
      <c r="A30" s="7"/>
      <c r="B30" s="14" t="s">
        <v>66</v>
      </c>
      <c r="C30" s="12"/>
      <c r="D30" s="12"/>
      <c r="E30" s="12"/>
      <c r="F30" s="9"/>
    </row>
    <row r="31" spans="1:8" x14ac:dyDescent="0.25">
      <c r="A31" s="7">
        <f>A29+1</f>
        <v>24</v>
      </c>
      <c r="B31" s="13" t="s">
        <v>17</v>
      </c>
      <c r="C31" s="12">
        <v>1</v>
      </c>
      <c r="D31" s="12"/>
      <c r="E31" s="12"/>
      <c r="F31" s="9">
        <f>SUM(C31:E31)</f>
        <v>1</v>
      </c>
    </row>
    <row r="32" spans="1:8" x14ac:dyDescent="0.25">
      <c r="A32" s="12">
        <f>A31+1</f>
        <v>25</v>
      </c>
      <c r="B32" s="13" t="s">
        <v>16</v>
      </c>
      <c r="C32" s="12">
        <v>2</v>
      </c>
      <c r="D32" s="12">
        <v>1</v>
      </c>
      <c r="E32" s="12"/>
      <c r="F32" s="9">
        <f>SUM(C32:E32)</f>
        <v>3</v>
      </c>
    </row>
    <row r="33" spans="1:6" x14ac:dyDescent="0.25">
      <c r="A33" s="12">
        <f>A32+1</f>
        <v>26</v>
      </c>
      <c r="B33" s="13" t="s">
        <v>51</v>
      </c>
      <c r="C33" s="12">
        <v>1</v>
      </c>
      <c r="D33" s="12"/>
      <c r="E33" s="12"/>
      <c r="F33" s="9">
        <f>SUM(C33:E33)</f>
        <v>1</v>
      </c>
    </row>
    <row r="34" spans="1:6" x14ac:dyDescent="0.25">
      <c r="A34" s="15"/>
      <c r="B34" s="14" t="s">
        <v>68</v>
      </c>
      <c r="C34" s="12"/>
      <c r="D34" s="12"/>
      <c r="E34" s="12"/>
      <c r="F34" s="9"/>
    </row>
    <row r="35" spans="1:6" x14ac:dyDescent="0.25">
      <c r="A35" s="12">
        <v>27</v>
      </c>
      <c r="B35" s="13" t="s">
        <v>9</v>
      </c>
      <c r="C35" s="12">
        <v>1</v>
      </c>
      <c r="D35" s="12"/>
      <c r="E35" s="12"/>
      <c r="F35" s="9">
        <f t="shared" si="0"/>
        <v>1</v>
      </c>
    </row>
    <row r="36" spans="1:6" x14ac:dyDescent="0.25">
      <c r="A36" s="7">
        <v>28</v>
      </c>
      <c r="B36" s="13" t="s">
        <v>10</v>
      </c>
      <c r="C36" s="12"/>
      <c r="D36" s="12">
        <v>2</v>
      </c>
      <c r="E36" s="12"/>
      <c r="F36" s="9">
        <f t="shared" si="0"/>
        <v>2</v>
      </c>
    </row>
    <row r="37" spans="1:6" x14ac:dyDescent="0.25">
      <c r="A37" s="12">
        <v>29</v>
      </c>
      <c r="B37" s="13" t="s">
        <v>39</v>
      </c>
      <c r="C37" s="12">
        <v>2</v>
      </c>
      <c r="D37" s="12">
        <v>2</v>
      </c>
      <c r="E37" s="12"/>
      <c r="F37" s="9">
        <f>SUM(C37:E37)</f>
        <v>4</v>
      </c>
    </row>
    <row r="38" spans="1:6" x14ac:dyDescent="0.25">
      <c r="A38" s="7">
        <v>30</v>
      </c>
      <c r="B38" s="13" t="s">
        <v>40</v>
      </c>
      <c r="C38" s="12">
        <v>1</v>
      </c>
      <c r="D38" s="12"/>
      <c r="E38" s="12"/>
      <c r="F38" s="9">
        <f>SUM(C38:E38)</f>
        <v>1</v>
      </c>
    </row>
    <row r="39" spans="1:6" x14ac:dyDescent="0.25">
      <c r="A39" s="7"/>
      <c r="B39" s="14" t="s">
        <v>69</v>
      </c>
      <c r="C39" s="12"/>
      <c r="D39" s="12"/>
      <c r="E39" s="12"/>
      <c r="F39" s="9"/>
    </row>
    <row r="40" spans="1:6" x14ac:dyDescent="0.25">
      <c r="A40" s="12">
        <v>31</v>
      </c>
      <c r="B40" s="13" t="s">
        <v>38</v>
      </c>
      <c r="C40" s="12">
        <v>4</v>
      </c>
      <c r="D40" s="12">
        <v>9</v>
      </c>
      <c r="E40" s="12"/>
      <c r="F40" s="9">
        <f>SUM(C40:E40)</f>
        <v>13</v>
      </c>
    </row>
    <row r="41" spans="1:6" x14ac:dyDescent="0.25">
      <c r="A41" s="12"/>
      <c r="B41" s="14" t="s">
        <v>75</v>
      </c>
      <c r="C41" s="12"/>
      <c r="D41" s="12"/>
      <c r="E41" s="12"/>
      <c r="F41" s="9"/>
    </row>
    <row r="42" spans="1:6" x14ac:dyDescent="0.25">
      <c r="A42" s="7">
        <v>32</v>
      </c>
      <c r="B42" s="13" t="s">
        <v>41</v>
      </c>
      <c r="C42" s="12">
        <v>3</v>
      </c>
      <c r="D42" s="12">
        <v>3</v>
      </c>
      <c r="E42" s="12"/>
      <c r="F42" s="9">
        <f>SUM(C42:E42)</f>
        <v>6</v>
      </c>
    </row>
    <row r="43" spans="1:6" x14ac:dyDescent="0.25">
      <c r="A43" s="7"/>
      <c r="B43" s="14" t="s">
        <v>70</v>
      </c>
      <c r="C43" s="12"/>
      <c r="D43" s="12"/>
      <c r="E43" s="12"/>
      <c r="F43" s="9"/>
    </row>
    <row r="44" spans="1:6" x14ac:dyDescent="0.25">
      <c r="A44" s="12">
        <v>33</v>
      </c>
      <c r="B44" s="13" t="s">
        <v>35</v>
      </c>
      <c r="C44" s="12">
        <v>3</v>
      </c>
      <c r="D44" s="12">
        <v>3</v>
      </c>
      <c r="E44" s="12"/>
      <c r="F44" s="9">
        <f t="shared" si="0"/>
        <v>6</v>
      </c>
    </row>
    <row r="45" spans="1:6" x14ac:dyDescent="0.25">
      <c r="A45" s="7">
        <v>34</v>
      </c>
      <c r="B45" s="13" t="s">
        <v>11</v>
      </c>
      <c r="C45" s="12">
        <v>9</v>
      </c>
      <c r="D45" s="12">
        <v>12</v>
      </c>
      <c r="E45" s="12"/>
      <c r="F45" s="9">
        <f t="shared" si="0"/>
        <v>21</v>
      </c>
    </row>
    <row r="46" spans="1:6" x14ac:dyDescent="0.25">
      <c r="A46" s="12"/>
      <c r="B46" s="14" t="s">
        <v>67</v>
      </c>
      <c r="C46" s="12"/>
      <c r="D46" s="12"/>
      <c r="E46" s="12"/>
      <c r="F46" s="9"/>
    </row>
    <row r="47" spans="1:6" x14ac:dyDescent="0.25">
      <c r="A47" s="7">
        <v>35</v>
      </c>
      <c r="B47" s="13" t="s">
        <v>47</v>
      </c>
      <c r="C47" s="12">
        <v>1</v>
      </c>
      <c r="D47" s="12"/>
      <c r="E47" s="12"/>
      <c r="F47" s="9">
        <f t="shared" si="0"/>
        <v>1</v>
      </c>
    </row>
    <row r="48" spans="1:6" x14ac:dyDescent="0.25">
      <c r="A48" s="12">
        <v>36</v>
      </c>
      <c r="B48" s="13" t="s">
        <v>12</v>
      </c>
      <c r="C48" s="12">
        <v>1</v>
      </c>
      <c r="D48" s="12"/>
      <c r="E48" s="12"/>
      <c r="F48" s="9">
        <f t="shared" si="0"/>
        <v>1</v>
      </c>
    </row>
    <row r="49" spans="1:8" x14ac:dyDescent="0.25">
      <c r="A49" s="7">
        <v>37</v>
      </c>
      <c r="B49" s="13" t="s">
        <v>13</v>
      </c>
      <c r="C49" s="12">
        <v>4</v>
      </c>
      <c r="D49" s="12">
        <v>2</v>
      </c>
      <c r="E49" s="12"/>
      <c r="F49" s="9">
        <f t="shared" si="0"/>
        <v>6</v>
      </c>
    </row>
    <row r="50" spans="1:8" x14ac:dyDescent="0.25">
      <c r="A50" s="7"/>
      <c r="B50" s="14" t="s">
        <v>71</v>
      </c>
      <c r="C50" s="12"/>
      <c r="D50" s="12"/>
      <c r="E50" s="12"/>
      <c r="F50" s="9"/>
    </row>
    <row r="51" spans="1:8" x14ac:dyDescent="0.25">
      <c r="A51" s="7">
        <v>38</v>
      </c>
      <c r="B51" s="13" t="s">
        <v>14</v>
      </c>
      <c r="C51" s="21">
        <v>4</v>
      </c>
      <c r="D51" s="12">
        <v>4</v>
      </c>
      <c r="E51" s="12"/>
      <c r="F51" s="9">
        <f t="shared" si="0"/>
        <v>8</v>
      </c>
    </row>
    <row r="52" spans="1:8" x14ac:dyDescent="0.25">
      <c r="A52" s="12">
        <v>39</v>
      </c>
      <c r="B52" s="13" t="s">
        <v>15</v>
      </c>
      <c r="C52" s="12">
        <v>6</v>
      </c>
      <c r="D52" s="12"/>
      <c r="E52" s="12"/>
      <c r="F52" s="9">
        <f t="shared" si="0"/>
        <v>6</v>
      </c>
    </row>
    <row r="53" spans="1:8" x14ac:dyDescent="0.25">
      <c r="A53" s="12"/>
      <c r="B53" s="14" t="s">
        <v>72</v>
      </c>
    </row>
    <row r="54" spans="1:8" x14ac:dyDescent="0.25">
      <c r="A54" s="12">
        <f>A52+1</f>
        <v>40</v>
      </c>
      <c r="B54" s="13" t="s">
        <v>48</v>
      </c>
      <c r="C54" s="12">
        <v>1</v>
      </c>
      <c r="D54" s="12"/>
      <c r="E54" s="12"/>
      <c r="F54" s="9">
        <f>SUM(C54:E54)</f>
        <v>1</v>
      </c>
    </row>
    <row r="55" spans="1:8" x14ac:dyDescent="0.25">
      <c r="A55" s="7">
        <f>A54+1</f>
        <v>41</v>
      </c>
      <c r="B55" s="13" t="s">
        <v>59</v>
      </c>
      <c r="C55" s="12"/>
      <c r="D55" s="12">
        <v>1</v>
      </c>
      <c r="E55" s="12"/>
      <c r="F55" s="9">
        <f>SUM(C55:E55)</f>
        <v>1</v>
      </c>
    </row>
    <row r="56" spans="1:8" x14ac:dyDescent="0.25">
      <c r="A56" s="7"/>
      <c r="B56" s="14" t="s">
        <v>73</v>
      </c>
      <c r="C56" s="12"/>
      <c r="D56" s="12"/>
      <c r="E56" s="12"/>
      <c r="F56" s="9"/>
    </row>
    <row r="57" spans="1:8" x14ac:dyDescent="0.25">
      <c r="A57" s="7">
        <v>43</v>
      </c>
      <c r="B57" s="13" t="s">
        <v>49</v>
      </c>
      <c r="C57" s="12">
        <v>2</v>
      </c>
      <c r="D57" s="12">
        <v>2</v>
      </c>
      <c r="E57" s="12"/>
      <c r="F57" s="9">
        <f t="shared" si="0"/>
        <v>4</v>
      </c>
    </row>
    <row r="58" spans="1:8" x14ac:dyDescent="0.25">
      <c r="A58" s="7"/>
      <c r="B58" s="14" t="s">
        <v>74</v>
      </c>
      <c r="C58" s="12"/>
      <c r="D58" s="12"/>
      <c r="E58" s="12"/>
      <c r="F58" s="9"/>
    </row>
    <row r="59" spans="1:8" x14ac:dyDescent="0.25">
      <c r="A59" s="12">
        <f>A57+1</f>
        <v>44</v>
      </c>
      <c r="B59" s="13" t="s">
        <v>52</v>
      </c>
      <c r="C59" s="12">
        <v>1</v>
      </c>
      <c r="D59" s="12"/>
      <c r="E59" s="12"/>
      <c r="F59" s="9">
        <f t="shared" si="0"/>
        <v>1</v>
      </c>
    </row>
    <row r="60" spans="1:8" x14ac:dyDescent="0.25">
      <c r="A60" s="7">
        <f>A59+1</f>
        <v>45</v>
      </c>
      <c r="B60" s="16" t="s">
        <v>80</v>
      </c>
      <c r="C60" s="12">
        <v>1</v>
      </c>
      <c r="D60" s="12"/>
      <c r="E60" s="12"/>
      <c r="F60" s="9">
        <f>SUM(C60:E60)</f>
        <v>1</v>
      </c>
    </row>
    <row r="61" spans="1:8" x14ac:dyDescent="0.25">
      <c r="A61" s="7">
        <f t="shared" ref="A61:A74" si="2">A60+1</f>
        <v>46</v>
      </c>
      <c r="B61" s="13" t="s">
        <v>53</v>
      </c>
      <c r="C61" s="12">
        <v>3</v>
      </c>
      <c r="D61" s="12"/>
      <c r="E61" s="12"/>
      <c r="F61" s="9">
        <f t="shared" si="0"/>
        <v>3</v>
      </c>
    </row>
    <row r="62" spans="1:8" x14ac:dyDescent="0.25">
      <c r="A62" s="7">
        <f t="shared" si="2"/>
        <v>47</v>
      </c>
      <c r="B62" s="13" t="s">
        <v>54</v>
      </c>
      <c r="C62" s="12">
        <v>1</v>
      </c>
      <c r="D62" s="12">
        <v>1</v>
      </c>
      <c r="E62" s="12"/>
      <c r="F62" s="9">
        <f t="shared" si="0"/>
        <v>2</v>
      </c>
    </row>
    <row r="63" spans="1:8" x14ac:dyDescent="0.25">
      <c r="A63" s="7">
        <f t="shared" si="2"/>
        <v>48</v>
      </c>
      <c r="B63" s="13" t="s">
        <v>55</v>
      </c>
      <c r="C63" s="12">
        <v>4</v>
      </c>
      <c r="D63" s="12">
        <v>1</v>
      </c>
      <c r="E63" s="12"/>
      <c r="F63" s="9">
        <f t="shared" si="0"/>
        <v>5</v>
      </c>
      <c r="H63" s="3">
        <f>SUM(C59:C65)+C68+SUM(C71:C74)-2</f>
        <v>36</v>
      </c>
    </row>
    <row r="64" spans="1:8" x14ac:dyDescent="0.25">
      <c r="A64" s="7">
        <f t="shared" si="2"/>
        <v>49</v>
      </c>
      <c r="B64" s="13" t="s">
        <v>18</v>
      </c>
      <c r="C64" s="12">
        <v>3</v>
      </c>
      <c r="D64" s="12">
        <v>1</v>
      </c>
      <c r="E64" s="12"/>
      <c r="F64" s="9">
        <f t="shared" si="0"/>
        <v>4</v>
      </c>
    </row>
    <row r="65" spans="1:6" s="25" customFormat="1" x14ac:dyDescent="0.25">
      <c r="A65" s="22">
        <f t="shared" si="2"/>
        <v>50</v>
      </c>
      <c r="B65" s="23" t="s">
        <v>56</v>
      </c>
      <c r="C65" s="21">
        <v>1</v>
      </c>
      <c r="D65" s="21">
        <v>6</v>
      </c>
      <c r="E65" s="21"/>
      <c r="F65" s="24">
        <f t="shared" si="0"/>
        <v>7</v>
      </c>
    </row>
    <row r="66" spans="1:6" x14ac:dyDescent="0.25">
      <c r="A66" s="7">
        <f t="shared" si="2"/>
        <v>51</v>
      </c>
      <c r="B66" s="13" t="s">
        <v>57</v>
      </c>
      <c r="C66" s="12"/>
      <c r="D66" s="12">
        <v>1</v>
      </c>
      <c r="E66" s="12"/>
      <c r="F66" s="9">
        <f t="shared" si="0"/>
        <v>1</v>
      </c>
    </row>
    <row r="67" spans="1:6" x14ac:dyDescent="0.25">
      <c r="A67" s="7">
        <f t="shared" si="2"/>
        <v>52</v>
      </c>
      <c r="B67" s="13" t="s">
        <v>62</v>
      </c>
      <c r="C67" s="12"/>
      <c r="D67" s="12">
        <v>1</v>
      </c>
      <c r="E67" s="12"/>
      <c r="F67" s="9">
        <f t="shared" si="0"/>
        <v>1</v>
      </c>
    </row>
    <row r="68" spans="1:6" x14ac:dyDescent="0.25">
      <c r="A68" s="7">
        <f t="shared" si="2"/>
        <v>53</v>
      </c>
      <c r="B68" s="13" t="s">
        <v>58</v>
      </c>
      <c r="C68" s="12">
        <v>1</v>
      </c>
      <c r="D68" s="12"/>
      <c r="E68" s="12"/>
      <c r="F68" s="9">
        <f t="shared" si="0"/>
        <v>1</v>
      </c>
    </row>
    <row r="69" spans="1:6" x14ac:dyDescent="0.25">
      <c r="A69" s="7">
        <f t="shared" si="2"/>
        <v>54</v>
      </c>
      <c r="B69" s="13" t="s">
        <v>60</v>
      </c>
      <c r="C69" s="12"/>
      <c r="D69" s="12">
        <v>1</v>
      </c>
      <c r="E69" s="12"/>
      <c r="F69" s="9">
        <f t="shared" si="0"/>
        <v>1</v>
      </c>
    </row>
    <row r="70" spans="1:6" x14ac:dyDescent="0.25">
      <c r="A70" s="7">
        <f t="shared" si="2"/>
        <v>55</v>
      </c>
      <c r="B70" s="13" t="s">
        <v>61</v>
      </c>
      <c r="C70" s="12"/>
      <c r="D70" s="12">
        <v>1</v>
      </c>
      <c r="E70" s="12"/>
      <c r="F70" s="9">
        <f t="shared" si="0"/>
        <v>1</v>
      </c>
    </row>
    <row r="71" spans="1:6" s="25" customFormat="1" x14ac:dyDescent="0.25">
      <c r="A71" s="22">
        <f t="shared" si="2"/>
        <v>56</v>
      </c>
      <c r="B71" s="23" t="s">
        <v>46</v>
      </c>
      <c r="C71" s="21">
        <v>2</v>
      </c>
      <c r="D71" s="21">
        <v>1</v>
      </c>
      <c r="E71" s="21"/>
      <c r="F71" s="24">
        <f>SUM(C71:E71)</f>
        <v>3</v>
      </c>
    </row>
    <row r="72" spans="1:6" x14ac:dyDescent="0.25">
      <c r="A72" s="7">
        <f t="shared" si="2"/>
        <v>57</v>
      </c>
      <c r="B72" s="13" t="s">
        <v>19</v>
      </c>
      <c r="C72" s="12">
        <v>19</v>
      </c>
      <c r="D72" s="12">
        <f>63+7</f>
        <v>70</v>
      </c>
      <c r="E72" s="12"/>
      <c r="F72" s="9">
        <f t="shared" si="0"/>
        <v>89</v>
      </c>
    </row>
    <row r="73" spans="1:6" x14ac:dyDescent="0.25">
      <c r="A73" s="7">
        <f t="shared" si="2"/>
        <v>58</v>
      </c>
      <c r="B73" s="13" t="s">
        <v>20</v>
      </c>
      <c r="C73" s="12">
        <v>1</v>
      </c>
      <c r="D73" s="12">
        <v>1</v>
      </c>
      <c r="E73" s="12"/>
      <c r="F73" s="9">
        <f t="shared" si="0"/>
        <v>2</v>
      </c>
    </row>
    <row r="74" spans="1:6" x14ac:dyDescent="0.25">
      <c r="A74" s="7">
        <f t="shared" si="2"/>
        <v>59</v>
      </c>
      <c r="B74" s="13" t="s">
        <v>21</v>
      </c>
      <c r="C74" s="12">
        <v>1</v>
      </c>
      <c r="D74" s="12">
        <v>8</v>
      </c>
      <c r="E74" s="12"/>
      <c r="F74" s="9">
        <f t="shared" si="0"/>
        <v>9</v>
      </c>
    </row>
    <row r="75" spans="1:6" x14ac:dyDescent="0.25">
      <c r="A75" s="7"/>
      <c r="B75" s="13"/>
      <c r="C75" s="12"/>
      <c r="D75" s="12"/>
      <c r="E75" s="12"/>
      <c r="F75" s="9"/>
    </row>
    <row r="76" spans="1:6" x14ac:dyDescent="0.25">
      <c r="A76" s="12"/>
      <c r="B76" s="14" t="s">
        <v>5</v>
      </c>
      <c r="C76" s="9">
        <f>SUM(C4:C74)</f>
        <v>283</v>
      </c>
      <c r="D76" s="9">
        <f>SUM(D4:D74)</f>
        <v>228</v>
      </c>
      <c r="E76" s="9">
        <f>SUM(E4:E74)</f>
        <v>4</v>
      </c>
      <c r="F76" s="9">
        <f>SUM(F4:F74)</f>
        <v>515</v>
      </c>
    </row>
    <row r="78" spans="1:6" x14ac:dyDescent="0.25">
      <c r="C78" s="1">
        <f>C76+E76</f>
        <v>287</v>
      </c>
      <c r="D78" s="1">
        <f>D76</f>
        <v>228</v>
      </c>
      <c r="F78" s="2">
        <f>C78+D78</f>
        <v>515</v>
      </c>
    </row>
    <row r="79" spans="1:6" x14ac:dyDescent="0.25">
      <c r="C79" s="17" t="s">
        <v>2</v>
      </c>
      <c r="D79" s="17" t="s">
        <v>79</v>
      </c>
    </row>
  </sheetData>
  <mergeCells count="1">
    <mergeCell ref="A1:B1"/>
  </mergeCells>
  <pageMargins left="0.7" right="0.7" top="0.75" bottom="0.75" header="0.3" footer="0.3"/>
  <pageSetup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A117" sqref="A117:XFD132"/>
    </sheetView>
  </sheetViews>
  <sheetFormatPr defaultRowHeight="15" x14ac:dyDescent="0.25"/>
  <cols>
    <col min="1" max="1" width="5.42578125" style="1" customWidth="1"/>
    <col min="2" max="2" width="47.855468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9" x14ac:dyDescent="0.25">
      <c r="A1" s="18" t="s">
        <v>331</v>
      </c>
      <c r="B1" s="18"/>
      <c r="C1" s="18"/>
    </row>
    <row r="2" spans="1:9" s="6" customFormat="1" ht="29.25" customHeight="1" x14ac:dyDescent="0.25">
      <c r="A2" s="108" t="s">
        <v>0</v>
      </c>
      <c r="B2" s="108" t="s">
        <v>1</v>
      </c>
      <c r="C2" s="108" t="s">
        <v>2</v>
      </c>
      <c r="D2" s="323" t="s">
        <v>82</v>
      </c>
      <c r="E2" s="108" t="s">
        <v>3</v>
      </c>
      <c r="F2" s="108" t="s">
        <v>5</v>
      </c>
    </row>
    <row r="3" spans="1:9" s="6" customFormat="1" ht="15" customHeight="1" x14ac:dyDescent="0.25">
      <c r="A3" s="108"/>
      <c r="B3" s="108"/>
      <c r="C3" s="108"/>
      <c r="D3" s="324"/>
      <c r="E3" s="108"/>
      <c r="F3" s="108"/>
    </row>
    <row r="4" spans="1:9" s="104" customFormat="1" ht="15" customHeight="1" x14ac:dyDescent="0.25">
      <c r="A4" s="101">
        <v>1</v>
      </c>
      <c r="B4" s="102" t="s">
        <v>37</v>
      </c>
      <c r="C4" s="103">
        <v>13</v>
      </c>
      <c r="D4" s="103"/>
      <c r="E4" s="103"/>
      <c r="F4" s="98">
        <f>C4+D4+E4</f>
        <v>13</v>
      </c>
    </row>
    <row r="5" spans="1:9" s="63" customFormat="1" ht="15" customHeight="1" x14ac:dyDescent="0.25">
      <c r="A5" s="7"/>
      <c r="B5" s="11" t="s">
        <v>63</v>
      </c>
      <c r="C5" s="108"/>
      <c r="D5" s="108"/>
      <c r="E5" s="108"/>
      <c r="F5" s="14"/>
    </row>
    <row r="6" spans="1:9" ht="15" customHeight="1" x14ac:dyDescent="0.25">
      <c r="A6" s="12">
        <f>A4+1</f>
        <v>2</v>
      </c>
      <c r="B6" s="13" t="s">
        <v>23</v>
      </c>
      <c r="C6" s="13">
        <v>7</v>
      </c>
      <c r="D6" s="13">
        <v>6</v>
      </c>
      <c r="E6" s="13">
        <v>4</v>
      </c>
      <c r="F6" s="14">
        <f>C6+D6+E6</f>
        <v>17</v>
      </c>
      <c r="H6" s="19"/>
      <c r="I6" s="19"/>
    </row>
    <row r="7" spans="1:9" ht="15" customHeight="1" x14ac:dyDescent="0.25">
      <c r="A7" s="12">
        <f t="shared" ref="A7:A18" si="0">A6+1</f>
        <v>3</v>
      </c>
      <c r="B7" s="13" t="s">
        <v>140</v>
      </c>
      <c r="C7" s="13">
        <v>1</v>
      </c>
      <c r="D7" s="13"/>
      <c r="E7" s="13"/>
      <c r="F7" s="14">
        <f t="shared" ref="F7:F18" si="1">C7+D7+E7</f>
        <v>1</v>
      </c>
      <c r="H7" s="19"/>
      <c r="I7" s="19"/>
    </row>
    <row r="8" spans="1:9" ht="15" customHeight="1" x14ac:dyDescent="0.25">
      <c r="A8" s="12">
        <f t="shared" si="0"/>
        <v>4</v>
      </c>
      <c r="B8" s="13" t="s">
        <v>24</v>
      </c>
      <c r="C8" s="13">
        <v>3</v>
      </c>
      <c r="D8" s="13"/>
      <c r="E8" s="13"/>
      <c r="F8" s="14">
        <f t="shared" si="1"/>
        <v>3</v>
      </c>
      <c r="H8" s="19"/>
      <c r="I8" s="19"/>
    </row>
    <row r="9" spans="1:9" ht="15" customHeight="1" x14ac:dyDescent="0.25">
      <c r="A9" s="12">
        <f t="shared" si="0"/>
        <v>5</v>
      </c>
      <c r="B9" s="13" t="s">
        <v>25</v>
      </c>
      <c r="C9" s="13">
        <v>2</v>
      </c>
      <c r="D9" s="13"/>
      <c r="E9" s="13"/>
      <c r="F9" s="14">
        <f t="shared" si="1"/>
        <v>2</v>
      </c>
      <c r="H9" s="19"/>
      <c r="I9" s="19"/>
    </row>
    <row r="10" spans="1:9" ht="15" customHeight="1" x14ac:dyDescent="0.25">
      <c r="A10" s="12">
        <f t="shared" si="0"/>
        <v>6</v>
      </c>
      <c r="B10" s="13" t="s">
        <v>32</v>
      </c>
      <c r="C10" s="13">
        <v>1</v>
      </c>
      <c r="D10" s="13"/>
      <c r="E10" s="13"/>
      <c r="F10" s="14">
        <f t="shared" si="1"/>
        <v>1</v>
      </c>
      <c r="H10" s="19"/>
      <c r="I10" s="19"/>
    </row>
    <row r="11" spans="1:9" x14ac:dyDescent="0.25">
      <c r="A11" s="12">
        <f t="shared" si="0"/>
        <v>7</v>
      </c>
      <c r="B11" s="13" t="s">
        <v>26</v>
      </c>
      <c r="C11" s="13">
        <v>2</v>
      </c>
      <c r="D11" s="13">
        <v>1</v>
      </c>
      <c r="E11" s="13"/>
      <c r="F11" s="14">
        <f>C11+D11+E11</f>
        <v>3</v>
      </c>
      <c r="H11" s="19"/>
      <c r="I11" s="19"/>
    </row>
    <row r="12" spans="1:9" x14ac:dyDescent="0.25">
      <c r="A12" s="12">
        <f t="shared" si="0"/>
        <v>8</v>
      </c>
      <c r="B12" s="13" t="s">
        <v>27</v>
      </c>
      <c r="C12" s="13">
        <v>4</v>
      </c>
      <c r="D12" s="13"/>
      <c r="E12" s="13"/>
      <c r="F12" s="14">
        <f t="shared" si="1"/>
        <v>4</v>
      </c>
      <c r="H12" s="19"/>
      <c r="I12" s="19"/>
    </row>
    <row r="13" spans="1:9" x14ac:dyDescent="0.25">
      <c r="A13" s="12">
        <f t="shared" si="0"/>
        <v>9</v>
      </c>
      <c r="B13" s="13" t="s">
        <v>28</v>
      </c>
      <c r="C13" s="13">
        <v>2</v>
      </c>
      <c r="D13" s="13"/>
      <c r="E13" s="13"/>
      <c r="F13" s="14">
        <f t="shared" si="1"/>
        <v>2</v>
      </c>
      <c r="H13" s="19"/>
      <c r="I13" s="19"/>
    </row>
    <row r="14" spans="1:9" x14ac:dyDescent="0.25">
      <c r="A14" s="12">
        <f t="shared" si="0"/>
        <v>10</v>
      </c>
      <c r="B14" s="13" t="s">
        <v>29</v>
      </c>
      <c r="C14" s="13">
        <v>2</v>
      </c>
      <c r="D14" s="13"/>
      <c r="E14" s="13"/>
      <c r="F14" s="14">
        <f t="shared" si="1"/>
        <v>2</v>
      </c>
      <c r="H14" s="19"/>
      <c r="I14" s="19"/>
    </row>
    <row r="15" spans="1:9" x14ac:dyDescent="0.25">
      <c r="A15" s="12">
        <f t="shared" si="0"/>
        <v>11</v>
      </c>
      <c r="B15" s="13" t="s">
        <v>30</v>
      </c>
      <c r="C15" s="13">
        <v>2</v>
      </c>
      <c r="D15" s="13"/>
      <c r="E15" s="13"/>
      <c r="F15" s="14">
        <f t="shared" si="1"/>
        <v>2</v>
      </c>
      <c r="H15" s="19"/>
      <c r="I15" s="19"/>
    </row>
    <row r="16" spans="1:9" x14ac:dyDescent="0.25">
      <c r="A16" s="12">
        <f t="shared" si="0"/>
        <v>12</v>
      </c>
      <c r="B16" s="13" t="s">
        <v>31</v>
      </c>
      <c r="C16" s="13">
        <v>1</v>
      </c>
      <c r="D16" s="13"/>
      <c r="E16" s="13"/>
      <c r="F16" s="14">
        <f t="shared" si="1"/>
        <v>1</v>
      </c>
      <c r="H16" s="19"/>
      <c r="I16" s="19"/>
    </row>
    <row r="17" spans="1:9" x14ac:dyDescent="0.25">
      <c r="A17" s="12">
        <f t="shared" si="0"/>
        <v>13</v>
      </c>
      <c r="B17" s="13" t="s">
        <v>33</v>
      </c>
      <c r="C17" s="13">
        <v>1</v>
      </c>
      <c r="D17" s="13"/>
      <c r="E17" s="13"/>
      <c r="F17" s="14">
        <f t="shared" si="1"/>
        <v>1</v>
      </c>
      <c r="H17" s="19"/>
      <c r="I17" s="19"/>
    </row>
    <row r="18" spans="1:9" x14ac:dyDescent="0.25">
      <c r="A18" s="12">
        <f t="shared" si="0"/>
        <v>14</v>
      </c>
      <c r="B18" s="13" t="s">
        <v>34</v>
      </c>
      <c r="C18" s="13">
        <v>2</v>
      </c>
      <c r="D18" s="13"/>
      <c r="E18" s="13"/>
      <c r="F18" s="14">
        <f t="shared" si="1"/>
        <v>2</v>
      </c>
      <c r="H18" s="19"/>
      <c r="I18" s="19"/>
    </row>
    <row r="19" spans="1:9" s="99" customFormat="1" x14ac:dyDescent="0.25">
      <c r="A19" s="97"/>
      <c r="B19" s="98" t="s">
        <v>303</v>
      </c>
      <c r="C19" s="97">
        <f>SUM(C6:C18)+D6+D11</f>
        <v>37</v>
      </c>
      <c r="D19" s="98"/>
      <c r="E19" s="98">
        <f>SUM(E6:E18)</f>
        <v>4</v>
      </c>
      <c r="F19" s="98"/>
      <c r="H19" s="100"/>
      <c r="I19" s="100"/>
    </row>
    <row r="20" spans="1:9" s="20" customFormat="1" x14ac:dyDescent="0.25">
      <c r="A20" s="9"/>
      <c r="B20" s="14"/>
      <c r="C20" s="9"/>
      <c r="D20" s="14"/>
      <c r="E20" s="14"/>
      <c r="F20" s="14"/>
      <c r="H20" s="61"/>
      <c r="I20" s="61"/>
    </row>
    <row r="21" spans="1:9" s="20" customFormat="1" x14ac:dyDescent="0.25">
      <c r="A21" s="9"/>
      <c r="B21" s="14" t="s">
        <v>304</v>
      </c>
      <c r="C21" s="9"/>
      <c r="D21" s="14"/>
      <c r="E21" s="14"/>
      <c r="F21" s="14"/>
      <c r="H21" s="61"/>
      <c r="I21" s="61"/>
    </row>
    <row r="22" spans="1:9" x14ac:dyDescent="0.25">
      <c r="A22" s="12">
        <f>A18+1</f>
        <v>15</v>
      </c>
      <c r="B22" s="13" t="s">
        <v>293</v>
      </c>
      <c r="C22" s="13">
        <v>1</v>
      </c>
      <c r="D22" s="13"/>
      <c r="E22" s="13"/>
      <c r="F22" s="14">
        <f>C22+D22+E22</f>
        <v>1</v>
      </c>
      <c r="H22" s="19"/>
      <c r="I22" s="19"/>
    </row>
    <row r="23" spans="1:9" x14ac:dyDescent="0.25">
      <c r="A23" s="12">
        <f t="shared" ref="A23" si="2">A22+1</f>
        <v>16</v>
      </c>
      <c r="B23" s="13" t="s">
        <v>136</v>
      </c>
      <c r="C23" s="13">
        <v>51</v>
      </c>
      <c r="D23" s="13"/>
      <c r="E23" s="13">
        <f>15+2</f>
        <v>17</v>
      </c>
      <c r="F23" s="14">
        <f t="shared" ref="F23:F35" si="3">C23+D23+E23</f>
        <v>68</v>
      </c>
      <c r="H23" s="19"/>
      <c r="I23" s="19"/>
    </row>
    <row r="24" spans="1:9" x14ac:dyDescent="0.25">
      <c r="A24" s="12">
        <f>A23+1</f>
        <v>17</v>
      </c>
      <c r="B24" s="13" t="s">
        <v>44</v>
      </c>
      <c r="C24" s="13">
        <v>48</v>
      </c>
      <c r="D24" s="13"/>
      <c r="E24" s="13">
        <f>56+1</f>
        <v>57</v>
      </c>
      <c r="F24" s="14">
        <f t="shared" si="3"/>
        <v>105</v>
      </c>
      <c r="H24" s="19"/>
      <c r="I24" s="19"/>
    </row>
    <row r="25" spans="1:9" x14ac:dyDescent="0.25">
      <c r="A25" s="12">
        <f>A24+1</f>
        <v>18</v>
      </c>
      <c r="B25" s="13" t="s">
        <v>22</v>
      </c>
      <c r="C25" s="13">
        <f>6-2</f>
        <v>4</v>
      </c>
      <c r="D25" s="13"/>
      <c r="E25" s="13"/>
      <c r="F25" s="14">
        <f t="shared" si="3"/>
        <v>4</v>
      </c>
    </row>
    <row r="26" spans="1:9" s="99" customFormat="1" x14ac:dyDescent="0.25">
      <c r="A26" s="97"/>
      <c r="B26" s="98" t="s">
        <v>305</v>
      </c>
      <c r="C26" s="97">
        <f>SUM(C22:C25)</f>
        <v>104</v>
      </c>
      <c r="D26" s="98"/>
      <c r="E26" s="97">
        <f>SUM(E23:E24)</f>
        <v>74</v>
      </c>
      <c r="F26" s="98"/>
      <c r="G26" s="99">
        <f>SUM(F22:F25)-2</f>
        <v>176</v>
      </c>
    </row>
    <row r="27" spans="1:9" x14ac:dyDescent="0.25">
      <c r="A27" s="12"/>
      <c r="B27" s="13"/>
      <c r="C27" s="13"/>
      <c r="D27" s="13"/>
      <c r="E27" s="13"/>
      <c r="F27" s="14"/>
    </row>
    <row r="28" spans="1:9" x14ac:dyDescent="0.25">
      <c r="A28" s="12"/>
      <c r="B28" s="14" t="s">
        <v>318</v>
      </c>
      <c r="C28" s="13"/>
      <c r="D28" s="13"/>
      <c r="E28" s="13"/>
      <c r="F28" s="14"/>
    </row>
    <row r="29" spans="1:9" x14ac:dyDescent="0.25">
      <c r="A29" s="12">
        <f>A25+1</f>
        <v>19</v>
      </c>
      <c r="B29" s="13" t="s">
        <v>6</v>
      </c>
      <c r="C29" s="13">
        <v>4</v>
      </c>
      <c r="D29" s="13"/>
      <c r="E29" s="13"/>
      <c r="F29" s="14">
        <f>C29+D29+E29</f>
        <v>4</v>
      </c>
      <c r="H29" s="19"/>
      <c r="I29" s="19"/>
    </row>
    <row r="30" spans="1:9" x14ac:dyDescent="0.25">
      <c r="A30" s="12"/>
      <c r="B30" s="13"/>
      <c r="C30" s="13"/>
      <c r="D30" s="13"/>
      <c r="E30" s="13"/>
      <c r="F30" s="14"/>
      <c r="H30" s="19"/>
      <c r="I30" s="19"/>
    </row>
    <row r="31" spans="1:9" x14ac:dyDescent="0.25">
      <c r="A31" s="12"/>
      <c r="B31" s="14" t="s">
        <v>319</v>
      </c>
      <c r="C31" s="13"/>
      <c r="D31" s="13"/>
      <c r="E31" s="13"/>
      <c r="F31" s="14"/>
      <c r="H31" s="19"/>
      <c r="I31" s="19"/>
    </row>
    <row r="32" spans="1:9" x14ac:dyDescent="0.25">
      <c r="A32" s="12">
        <f>A29+1</f>
        <v>20</v>
      </c>
      <c r="B32" s="13" t="s">
        <v>45</v>
      </c>
      <c r="C32" s="13">
        <v>4</v>
      </c>
      <c r="D32" s="13"/>
      <c r="E32" s="13">
        <v>2</v>
      </c>
      <c r="F32" s="14">
        <f>C32+D32+E32</f>
        <v>6</v>
      </c>
    </row>
    <row r="33" spans="1:9" x14ac:dyDescent="0.25">
      <c r="A33" s="12"/>
      <c r="B33" s="13"/>
      <c r="C33" s="13"/>
      <c r="D33" s="13"/>
      <c r="E33" s="13"/>
      <c r="F33" s="14"/>
    </row>
    <row r="34" spans="1:9" x14ac:dyDescent="0.25">
      <c r="A34" s="12"/>
      <c r="B34" s="14" t="s">
        <v>317</v>
      </c>
      <c r="C34" s="13"/>
      <c r="D34" s="13"/>
      <c r="E34" s="13"/>
      <c r="F34" s="14"/>
    </row>
    <row r="35" spans="1:9" x14ac:dyDescent="0.25">
      <c r="A35" s="12">
        <f>A32+1</f>
        <v>21</v>
      </c>
      <c r="B35" s="13" t="s">
        <v>50</v>
      </c>
      <c r="C35" s="13">
        <v>1</v>
      </c>
      <c r="D35" s="13"/>
      <c r="E35" s="13"/>
      <c r="F35" s="14">
        <f t="shared" si="3"/>
        <v>1</v>
      </c>
    </row>
    <row r="36" spans="1:9" s="20" customFormat="1" x14ac:dyDescent="0.25">
      <c r="A36" s="9"/>
      <c r="B36" s="14"/>
      <c r="C36" s="9"/>
      <c r="D36" s="14"/>
      <c r="E36" s="9"/>
      <c r="F36" s="14"/>
    </row>
    <row r="37" spans="1:9" s="20" customFormat="1" x14ac:dyDescent="0.25">
      <c r="A37" s="9"/>
      <c r="B37" s="14" t="s">
        <v>309</v>
      </c>
      <c r="C37" s="9"/>
      <c r="D37" s="14"/>
      <c r="E37" s="9"/>
      <c r="F37" s="14"/>
    </row>
    <row r="38" spans="1:9" x14ac:dyDescent="0.25">
      <c r="A38" s="12">
        <f>A35+1</f>
        <v>22</v>
      </c>
      <c r="B38" s="13" t="s">
        <v>7</v>
      </c>
      <c r="C38" s="13">
        <v>1</v>
      </c>
      <c r="D38" s="13"/>
      <c r="E38" s="13">
        <v>4</v>
      </c>
      <c r="F38" s="14">
        <f>C38+D38+E38</f>
        <v>5</v>
      </c>
    </row>
    <row r="39" spans="1:9" x14ac:dyDescent="0.25">
      <c r="A39" s="12">
        <f>A38+1</f>
        <v>23</v>
      </c>
      <c r="B39" s="13" t="s">
        <v>8</v>
      </c>
      <c r="C39" s="13">
        <f>34+2</f>
        <v>36</v>
      </c>
      <c r="D39" s="13"/>
      <c r="E39" s="13">
        <f>10-1</f>
        <v>9</v>
      </c>
      <c r="F39" s="14">
        <f>C39+D39+E39</f>
        <v>45</v>
      </c>
    </row>
    <row r="40" spans="1:9" s="99" customFormat="1" x14ac:dyDescent="0.25">
      <c r="A40" s="97"/>
      <c r="B40" s="98" t="s">
        <v>308</v>
      </c>
      <c r="C40" s="97">
        <f>SUM(C38:C39)</f>
        <v>37</v>
      </c>
      <c r="D40" s="97"/>
      <c r="E40" s="97">
        <f>SUM(E38:E39)</f>
        <v>13</v>
      </c>
      <c r="F40" s="98"/>
      <c r="G40" s="99">
        <f>SUM(F38:F39)</f>
        <v>50</v>
      </c>
    </row>
    <row r="41" spans="1:9" s="20" customFormat="1" x14ac:dyDescent="0.25">
      <c r="A41" s="9"/>
      <c r="B41" s="14"/>
      <c r="C41" s="9"/>
      <c r="D41" s="9"/>
      <c r="E41" s="9"/>
      <c r="F41" s="14"/>
    </row>
    <row r="42" spans="1:9" s="20" customFormat="1" x14ac:dyDescent="0.25">
      <c r="A42" s="9"/>
      <c r="B42" s="14" t="s">
        <v>310</v>
      </c>
      <c r="C42" s="9"/>
      <c r="D42" s="9"/>
      <c r="E42" s="9"/>
      <c r="F42" s="14"/>
    </row>
    <row r="43" spans="1:9" x14ac:dyDescent="0.25">
      <c r="A43" s="12">
        <f>A39+1</f>
        <v>24</v>
      </c>
      <c r="B43" s="13" t="s">
        <v>38</v>
      </c>
      <c r="C43" s="13">
        <v>3</v>
      </c>
      <c r="D43" s="13"/>
      <c r="E43" s="13">
        <v>10</v>
      </c>
      <c r="F43" s="14">
        <f>C43+D43+E43</f>
        <v>13</v>
      </c>
      <c r="H43" s="19"/>
      <c r="I43" s="19"/>
    </row>
    <row r="44" spans="1:9" x14ac:dyDescent="0.25">
      <c r="A44" s="12"/>
      <c r="B44" s="13"/>
      <c r="C44" s="9"/>
      <c r="D44" s="13"/>
      <c r="E44" s="13"/>
      <c r="F44" s="14"/>
      <c r="H44" s="19"/>
      <c r="I44" s="19"/>
    </row>
    <row r="45" spans="1:9" x14ac:dyDescent="0.25">
      <c r="A45" s="12"/>
      <c r="B45" s="14" t="s">
        <v>311</v>
      </c>
      <c r="C45" s="13"/>
      <c r="D45" s="13"/>
      <c r="E45" s="13"/>
      <c r="F45" s="14"/>
      <c r="H45" s="19"/>
      <c r="I45" s="19"/>
    </row>
    <row r="46" spans="1:9" x14ac:dyDescent="0.25">
      <c r="A46" s="12">
        <f>A43+1</f>
        <v>25</v>
      </c>
      <c r="B46" s="13" t="s">
        <v>48</v>
      </c>
      <c r="C46" s="13">
        <v>1</v>
      </c>
      <c r="D46" s="13"/>
      <c r="E46" s="13"/>
      <c r="F46" s="14">
        <f t="shared" ref="F46:F47" si="4">C46+D46+E46</f>
        <v>1</v>
      </c>
    </row>
    <row r="47" spans="1:9" x14ac:dyDescent="0.25">
      <c r="A47" s="12">
        <f>A46+1</f>
        <v>26</v>
      </c>
      <c r="B47" s="13" t="s">
        <v>97</v>
      </c>
      <c r="C47" s="13"/>
      <c r="D47" s="13"/>
      <c r="E47" s="13">
        <v>1</v>
      </c>
      <c r="F47" s="14">
        <f t="shared" si="4"/>
        <v>1</v>
      </c>
    </row>
    <row r="48" spans="1:9" s="20" customFormat="1" x14ac:dyDescent="0.25">
      <c r="A48" s="9"/>
      <c r="B48" s="14"/>
      <c r="C48" s="9"/>
      <c r="D48" s="14"/>
      <c r="E48" s="9">
        <f>SUM(E43:E47)</f>
        <v>11</v>
      </c>
      <c r="F48" s="14"/>
    </row>
    <row r="49" spans="1:9" s="20" customFormat="1" x14ac:dyDescent="0.25">
      <c r="A49" s="9"/>
      <c r="B49" s="14" t="s">
        <v>68</v>
      </c>
      <c r="C49" s="9"/>
      <c r="D49" s="14"/>
      <c r="E49" s="9"/>
      <c r="F49" s="14"/>
    </row>
    <row r="50" spans="1:9" x14ac:dyDescent="0.25">
      <c r="A50" s="12">
        <f>A47+1</f>
        <v>27</v>
      </c>
      <c r="B50" s="13" t="s">
        <v>39</v>
      </c>
      <c r="C50" s="13">
        <v>2</v>
      </c>
      <c r="D50" s="13"/>
      <c r="E50" s="13"/>
      <c r="F50" s="14">
        <f>C50+D50+E50</f>
        <v>2</v>
      </c>
      <c r="H50" s="19"/>
      <c r="I50" s="19"/>
    </row>
    <row r="51" spans="1:9" x14ac:dyDescent="0.25">
      <c r="A51" s="12">
        <f t="shared" ref="A51:A76" si="5">A50+1</f>
        <v>28</v>
      </c>
      <c r="B51" s="13" t="s">
        <v>9</v>
      </c>
      <c r="C51" s="13">
        <v>1</v>
      </c>
      <c r="D51" s="13"/>
      <c r="E51" s="13"/>
      <c r="F51" s="14">
        <f t="shared" ref="F51:F76" si="6">C51+D51+E51</f>
        <v>1</v>
      </c>
    </row>
    <row r="52" spans="1:9" x14ac:dyDescent="0.25">
      <c r="A52" s="12">
        <f t="shared" si="5"/>
        <v>29</v>
      </c>
      <c r="B52" s="13" t="s">
        <v>40</v>
      </c>
      <c r="C52" s="13">
        <v>1</v>
      </c>
      <c r="D52" s="13"/>
      <c r="E52" s="13"/>
      <c r="F52" s="14">
        <f t="shared" si="6"/>
        <v>1</v>
      </c>
      <c r="H52" s="19"/>
      <c r="I52" s="19"/>
    </row>
    <row r="53" spans="1:9" x14ac:dyDescent="0.25">
      <c r="A53" s="12">
        <f t="shared" si="5"/>
        <v>30</v>
      </c>
      <c r="B53" s="13" t="s">
        <v>88</v>
      </c>
      <c r="C53" s="13"/>
      <c r="D53" s="13"/>
      <c r="E53" s="13">
        <f>2-1</f>
        <v>1</v>
      </c>
      <c r="F53" s="14">
        <f t="shared" si="6"/>
        <v>1</v>
      </c>
      <c r="G53" s="3">
        <f>SUM(F50:F53)</f>
        <v>5</v>
      </c>
    </row>
    <row r="54" spans="1:9" x14ac:dyDescent="0.25">
      <c r="A54" s="12"/>
      <c r="B54" s="13"/>
      <c r="C54" s="13"/>
      <c r="D54" s="13"/>
      <c r="E54" s="13"/>
      <c r="F54" s="14"/>
    </row>
    <row r="55" spans="1:9" x14ac:dyDescent="0.25">
      <c r="A55" s="12"/>
      <c r="B55" s="14" t="s">
        <v>312</v>
      </c>
      <c r="C55" s="13"/>
      <c r="D55" s="13"/>
      <c r="E55" s="13"/>
      <c r="F55" s="14"/>
    </row>
    <row r="56" spans="1:9" x14ac:dyDescent="0.25">
      <c r="A56" s="12">
        <f>A53+1</f>
        <v>31</v>
      </c>
      <c r="B56" s="13" t="s">
        <v>41</v>
      </c>
      <c r="C56" s="13">
        <v>3</v>
      </c>
      <c r="D56" s="13"/>
      <c r="E56" s="13">
        <v>5</v>
      </c>
      <c r="F56" s="14">
        <f t="shared" si="6"/>
        <v>8</v>
      </c>
      <c r="H56" s="19"/>
      <c r="I56" s="19"/>
    </row>
    <row r="57" spans="1:9" x14ac:dyDescent="0.25">
      <c r="A57" s="12"/>
      <c r="B57" s="13"/>
      <c r="C57" s="13"/>
      <c r="D57" s="13"/>
      <c r="E57" s="13"/>
      <c r="F57" s="14"/>
      <c r="H57" s="19"/>
      <c r="I57" s="19"/>
    </row>
    <row r="58" spans="1:9" x14ac:dyDescent="0.25">
      <c r="A58" s="12"/>
      <c r="B58" s="14" t="s">
        <v>306</v>
      </c>
      <c r="C58" s="13"/>
      <c r="D58" s="13"/>
      <c r="E58" s="13"/>
      <c r="F58" s="14"/>
      <c r="H58" s="19"/>
      <c r="I58" s="19"/>
    </row>
    <row r="59" spans="1:9" x14ac:dyDescent="0.25">
      <c r="A59" s="12">
        <f>A56+1</f>
        <v>32</v>
      </c>
      <c r="B59" s="13" t="s">
        <v>35</v>
      </c>
      <c r="C59" s="13">
        <v>3</v>
      </c>
      <c r="D59" s="13"/>
      <c r="E59" s="13">
        <v>3</v>
      </c>
      <c r="F59" s="14">
        <f t="shared" si="6"/>
        <v>6</v>
      </c>
    </row>
    <row r="60" spans="1:9" x14ac:dyDescent="0.25">
      <c r="A60" s="12">
        <f t="shared" si="5"/>
        <v>33</v>
      </c>
      <c r="B60" s="13" t="s">
        <v>92</v>
      </c>
      <c r="C60" s="13">
        <v>5</v>
      </c>
      <c r="D60" s="13"/>
      <c r="E60" s="13">
        <v>7</v>
      </c>
      <c r="F60" s="14">
        <f t="shared" si="6"/>
        <v>12</v>
      </c>
    </row>
    <row r="61" spans="1:9" x14ac:dyDescent="0.25">
      <c r="A61" s="12">
        <f t="shared" si="5"/>
        <v>34</v>
      </c>
      <c r="B61" s="13" t="s">
        <v>94</v>
      </c>
      <c r="C61" s="13">
        <v>4</v>
      </c>
      <c r="D61" s="13"/>
      <c r="E61" s="13">
        <v>4</v>
      </c>
      <c r="F61" s="14">
        <f t="shared" si="6"/>
        <v>8</v>
      </c>
      <c r="G61" s="3">
        <f>C60+C61+E60+E61</f>
        <v>20</v>
      </c>
    </row>
    <row r="62" spans="1:9" x14ac:dyDescent="0.25">
      <c r="A62" s="12"/>
      <c r="B62" s="13"/>
      <c r="C62" s="13"/>
      <c r="D62" s="13"/>
      <c r="E62" s="13"/>
      <c r="F62" s="14"/>
    </row>
    <row r="63" spans="1:9" x14ac:dyDescent="0.25">
      <c r="A63" s="12"/>
      <c r="B63" s="14" t="s">
        <v>313</v>
      </c>
      <c r="C63" s="13"/>
      <c r="D63" s="13"/>
      <c r="E63" s="13"/>
      <c r="F63" s="14"/>
    </row>
    <row r="64" spans="1:9" x14ac:dyDescent="0.25">
      <c r="A64" s="12">
        <f>A61+1</f>
        <v>35</v>
      </c>
      <c r="B64" s="13" t="s">
        <v>289</v>
      </c>
      <c r="C64" s="13">
        <v>1</v>
      </c>
      <c r="D64" s="13"/>
      <c r="E64" s="13"/>
      <c r="F64" s="14">
        <f t="shared" si="6"/>
        <v>1</v>
      </c>
    </row>
    <row r="65" spans="1:7" x14ac:dyDescent="0.25">
      <c r="A65" s="12">
        <f t="shared" si="5"/>
        <v>36</v>
      </c>
      <c r="B65" s="13" t="s">
        <v>290</v>
      </c>
      <c r="C65" s="13">
        <v>2</v>
      </c>
      <c r="D65" s="13"/>
      <c r="E65" s="13"/>
      <c r="F65" s="14">
        <f t="shared" si="6"/>
        <v>2</v>
      </c>
    </row>
    <row r="66" spans="1:7" x14ac:dyDescent="0.25">
      <c r="A66" s="12">
        <f t="shared" si="5"/>
        <v>37</v>
      </c>
      <c r="B66" s="13" t="s">
        <v>291</v>
      </c>
      <c r="C66" s="13">
        <v>1</v>
      </c>
      <c r="D66" s="13"/>
      <c r="E66" s="13"/>
      <c r="F66" s="14">
        <f t="shared" si="6"/>
        <v>1</v>
      </c>
    </row>
    <row r="67" spans="1:7" x14ac:dyDescent="0.25">
      <c r="A67" s="12">
        <f t="shared" si="5"/>
        <v>38</v>
      </c>
      <c r="B67" s="13" t="s">
        <v>292</v>
      </c>
      <c r="C67" s="13">
        <v>4</v>
      </c>
      <c r="D67" s="13"/>
      <c r="E67" s="13">
        <v>5</v>
      </c>
      <c r="F67" s="14">
        <f t="shared" si="6"/>
        <v>9</v>
      </c>
      <c r="G67" s="3">
        <f>SUM(F64:F67)</f>
        <v>13</v>
      </c>
    </row>
    <row r="68" spans="1:7" x14ac:dyDescent="0.25">
      <c r="A68" s="12"/>
      <c r="B68" s="13"/>
      <c r="C68" s="13"/>
      <c r="D68" s="13"/>
      <c r="E68" s="13"/>
      <c r="F68" s="14"/>
    </row>
    <row r="69" spans="1:7" x14ac:dyDescent="0.25">
      <c r="A69" s="12"/>
      <c r="B69" s="14" t="s">
        <v>314</v>
      </c>
      <c r="C69" s="13"/>
      <c r="D69" s="13"/>
      <c r="E69" s="13"/>
      <c r="F69" s="14"/>
    </row>
    <row r="70" spans="1:7" x14ac:dyDescent="0.25">
      <c r="A70" s="12">
        <f>A67+1</f>
        <v>39</v>
      </c>
      <c r="B70" s="13" t="s">
        <v>14</v>
      </c>
      <c r="C70" s="13">
        <v>4</v>
      </c>
      <c r="D70" s="13"/>
      <c r="E70" s="13">
        <v>6</v>
      </c>
      <c r="F70" s="14">
        <f t="shared" si="6"/>
        <v>10</v>
      </c>
    </row>
    <row r="71" spans="1:7" x14ac:dyDescent="0.25">
      <c r="A71" s="12">
        <f t="shared" si="5"/>
        <v>40</v>
      </c>
      <c r="B71" s="13" t="s">
        <v>245</v>
      </c>
      <c r="C71" s="13">
        <v>5</v>
      </c>
      <c r="D71" s="13"/>
      <c r="E71" s="13"/>
      <c r="F71" s="14">
        <f t="shared" si="6"/>
        <v>5</v>
      </c>
    </row>
    <row r="72" spans="1:7" x14ac:dyDescent="0.25">
      <c r="A72" s="12"/>
      <c r="B72" s="13"/>
      <c r="C72" s="13"/>
      <c r="D72" s="13"/>
      <c r="E72" s="13"/>
      <c r="F72" s="14"/>
    </row>
    <row r="73" spans="1:7" x14ac:dyDescent="0.25">
      <c r="A73" s="12"/>
      <c r="B73" s="14" t="s">
        <v>315</v>
      </c>
      <c r="C73" s="13"/>
      <c r="D73" s="13"/>
      <c r="E73" s="13"/>
      <c r="F73" s="14"/>
    </row>
    <row r="74" spans="1:7" x14ac:dyDescent="0.25">
      <c r="A74" s="12">
        <f>A71+1</f>
        <v>41</v>
      </c>
      <c r="B74" s="13" t="s">
        <v>16</v>
      </c>
      <c r="C74" s="13">
        <v>2</v>
      </c>
      <c r="D74" s="13"/>
      <c r="E74" s="13"/>
      <c r="F74" s="14">
        <f t="shared" si="6"/>
        <v>2</v>
      </c>
    </row>
    <row r="75" spans="1:7" x14ac:dyDescent="0.25">
      <c r="A75" s="12">
        <f t="shared" si="5"/>
        <v>42</v>
      </c>
      <c r="B75" s="13" t="s">
        <v>17</v>
      </c>
      <c r="C75" s="13">
        <v>1</v>
      </c>
      <c r="D75" s="13"/>
      <c r="E75" s="13"/>
      <c r="F75" s="14">
        <f t="shared" si="6"/>
        <v>1</v>
      </c>
    </row>
    <row r="76" spans="1:7" x14ac:dyDescent="0.25">
      <c r="A76" s="12">
        <f t="shared" si="5"/>
        <v>43</v>
      </c>
      <c r="B76" s="13" t="s">
        <v>51</v>
      </c>
      <c r="C76" s="13">
        <v>1</v>
      </c>
      <c r="D76" s="13"/>
      <c r="E76" s="13"/>
      <c r="F76" s="14">
        <f t="shared" si="6"/>
        <v>1</v>
      </c>
    </row>
    <row r="77" spans="1:7" x14ac:dyDescent="0.25">
      <c r="A77" s="12"/>
      <c r="B77" s="13"/>
      <c r="C77" s="13"/>
      <c r="D77" s="13"/>
      <c r="E77" s="13"/>
      <c r="F77" s="14"/>
    </row>
    <row r="78" spans="1:7" x14ac:dyDescent="0.25">
      <c r="A78" s="12"/>
      <c r="B78" s="14" t="s">
        <v>316</v>
      </c>
      <c r="C78" s="13"/>
      <c r="D78" s="13"/>
      <c r="E78" s="13"/>
      <c r="F78" s="14"/>
    </row>
    <row r="79" spans="1:7" x14ac:dyDescent="0.25">
      <c r="A79" s="12">
        <f>A76+1</f>
        <v>44</v>
      </c>
      <c r="B79" s="13" t="s">
        <v>49</v>
      </c>
      <c r="C79" s="13">
        <v>2</v>
      </c>
      <c r="D79" s="13"/>
      <c r="E79" s="13"/>
      <c r="F79" s="14">
        <f>C79+D79+E79</f>
        <v>2</v>
      </c>
    </row>
    <row r="80" spans="1:7" s="20" customFormat="1" x14ac:dyDescent="0.25">
      <c r="A80" s="70"/>
      <c r="B80" s="14"/>
      <c r="C80" s="9"/>
      <c r="D80" s="14"/>
      <c r="E80" s="9">
        <f>SUM(E50:E76)</f>
        <v>31</v>
      </c>
      <c r="F80" s="14"/>
    </row>
    <row r="81" spans="1:6" s="20" customFormat="1" x14ac:dyDescent="0.25">
      <c r="A81" s="70"/>
      <c r="B81" s="14" t="s">
        <v>326</v>
      </c>
      <c r="C81" s="9"/>
      <c r="D81" s="14"/>
      <c r="E81" s="9"/>
      <c r="F81" s="14"/>
    </row>
    <row r="82" spans="1:6" s="20" customFormat="1" x14ac:dyDescent="0.25">
      <c r="A82" s="70">
        <f>A79+1</f>
        <v>45</v>
      </c>
      <c r="B82" s="16" t="s">
        <v>327</v>
      </c>
      <c r="C82" s="107">
        <v>1</v>
      </c>
      <c r="D82" s="14"/>
      <c r="E82" s="9"/>
      <c r="F82" s="14"/>
    </row>
    <row r="83" spans="1:6" s="20" customFormat="1" x14ac:dyDescent="0.25">
      <c r="A83" s="70"/>
      <c r="B83" s="14" t="s">
        <v>191</v>
      </c>
      <c r="C83" s="9"/>
      <c r="D83" s="14"/>
      <c r="E83" s="9"/>
      <c r="F83" s="14"/>
    </row>
    <row r="84" spans="1:6" x14ac:dyDescent="0.25">
      <c r="A84" s="70">
        <f>A82+1</f>
        <v>46</v>
      </c>
      <c r="B84" s="13" t="s">
        <v>294</v>
      </c>
      <c r="C84" s="13">
        <v>1</v>
      </c>
      <c r="D84" s="13"/>
      <c r="E84" s="13"/>
      <c r="F84" s="14">
        <f>C84+D84+E84</f>
        <v>1</v>
      </c>
    </row>
    <row r="85" spans="1:6" x14ac:dyDescent="0.25">
      <c r="A85" s="70">
        <f t="shared" ref="A85:A105" si="7">A84+1</f>
        <v>47</v>
      </c>
      <c r="B85" s="13" t="s">
        <v>342</v>
      </c>
      <c r="C85" s="13">
        <v>1</v>
      </c>
      <c r="D85" s="13"/>
      <c r="E85" s="13"/>
      <c r="F85" s="14">
        <f t="shared" ref="F85:F105" si="8">C85+D85+E85</f>
        <v>1</v>
      </c>
    </row>
    <row r="86" spans="1:6" x14ac:dyDescent="0.25">
      <c r="A86" s="70">
        <f t="shared" si="7"/>
        <v>48</v>
      </c>
      <c r="B86" s="13" t="s">
        <v>328</v>
      </c>
      <c r="C86" s="13">
        <v>1</v>
      </c>
      <c r="D86" s="13"/>
      <c r="E86" s="13"/>
      <c r="F86" s="14">
        <f t="shared" si="8"/>
        <v>1</v>
      </c>
    </row>
    <row r="87" spans="1:6" x14ac:dyDescent="0.25">
      <c r="A87" s="70">
        <f t="shared" si="7"/>
        <v>49</v>
      </c>
      <c r="B87" s="13" t="s">
        <v>343</v>
      </c>
      <c r="C87" s="13">
        <v>2</v>
      </c>
      <c r="D87" s="13"/>
      <c r="E87" s="13">
        <v>2</v>
      </c>
      <c r="F87" s="14">
        <f t="shared" si="8"/>
        <v>4</v>
      </c>
    </row>
    <row r="88" spans="1:6" x14ac:dyDescent="0.25">
      <c r="A88" s="70">
        <f t="shared" si="7"/>
        <v>50</v>
      </c>
      <c r="B88" s="13" t="s">
        <v>340</v>
      </c>
      <c r="C88" s="13">
        <v>1</v>
      </c>
      <c r="D88" s="13"/>
      <c r="E88" s="13"/>
      <c r="F88" s="14">
        <f t="shared" si="8"/>
        <v>1</v>
      </c>
    </row>
    <row r="89" spans="1:6" x14ac:dyDescent="0.25">
      <c r="A89" s="70">
        <f t="shared" si="7"/>
        <v>51</v>
      </c>
      <c r="B89" s="13" t="s">
        <v>98</v>
      </c>
      <c r="C89" s="13">
        <v>1</v>
      </c>
      <c r="D89" s="13"/>
      <c r="E89" s="13"/>
      <c r="F89" s="14">
        <f t="shared" si="8"/>
        <v>1</v>
      </c>
    </row>
    <row r="90" spans="1:6" x14ac:dyDescent="0.25">
      <c r="A90" s="70">
        <f t="shared" si="7"/>
        <v>52</v>
      </c>
      <c r="B90" s="13" t="s">
        <v>329</v>
      </c>
      <c r="C90" s="13">
        <v>3</v>
      </c>
      <c r="D90" s="13"/>
      <c r="E90" s="13"/>
      <c r="F90" s="14">
        <f t="shared" si="8"/>
        <v>3</v>
      </c>
    </row>
    <row r="91" spans="1:6" x14ac:dyDescent="0.25">
      <c r="A91" s="70">
        <f t="shared" si="7"/>
        <v>53</v>
      </c>
      <c r="B91" s="13" t="s">
        <v>296</v>
      </c>
      <c r="C91" s="13">
        <v>1</v>
      </c>
      <c r="D91" s="13"/>
      <c r="E91" s="13">
        <v>1</v>
      </c>
      <c r="F91" s="14">
        <f t="shared" si="8"/>
        <v>2</v>
      </c>
    </row>
    <row r="92" spans="1:6" x14ac:dyDescent="0.25">
      <c r="A92" s="70">
        <f t="shared" si="7"/>
        <v>54</v>
      </c>
      <c r="B92" s="14" t="s">
        <v>325</v>
      </c>
      <c r="C92" s="13">
        <v>3</v>
      </c>
      <c r="D92" s="13"/>
      <c r="E92" s="13">
        <v>2</v>
      </c>
      <c r="F92" s="14">
        <f t="shared" si="8"/>
        <v>5</v>
      </c>
    </row>
    <row r="93" spans="1:6" x14ac:dyDescent="0.25">
      <c r="A93" s="70">
        <f t="shared" si="7"/>
        <v>55</v>
      </c>
      <c r="B93" s="14" t="s">
        <v>324</v>
      </c>
      <c r="C93" s="13">
        <v>1</v>
      </c>
      <c r="D93" s="13"/>
      <c r="E93" s="13">
        <v>1</v>
      </c>
      <c r="F93" s="14">
        <f t="shared" si="8"/>
        <v>2</v>
      </c>
    </row>
    <row r="94" spans="1:6" x14ac:dyDescent="0.25">
      <c r="A94" s="70">
        <f>A93+1</f>
        <v>56</v>
      </c>
      <c r="B94" s="13" t="s">
        <v>129</v>
      </c>
      <c r="C94" s="13">
        <v>3</v>
      </c>
      <c r="D94" s="13"/>
      <c r="E94" s="13">
        <v>4</v>
      </c>
      <c r="F94" s="14">
        <f t="shared" si="8"/>
        <v>7</v>
      </c>
    </row>
    <row r="95" spans="1:6" x14ac:dyDescent="0.25">
      <c r="A95" s="70">
        <f t="shared" si="7"/>
        <v>57</v>
      </c>
      <c r="B95" s="13" t="s">
        <v>242</v>
      </c>
      <c r="C95" s="13"/>
      <c r="D95" s="13"/>
      <c r="E95" s="13">
        <v>1</v>
      </c>
      <c r="F95" s="14">
        <f t="shared" si="8"/>
        <v>1</v>
      </c>
    </row>
    <row r="96" spans="1:6" x14ac:dyDescent="0.25">
      <c r="A96" s="70">
        <f t="shared" si="7"/>
        <v>58</v>
      </c>
      <c r="B96" s="13" t="s">
        <v>157</v>
      </c>
      <c r="C96" s="13">
        <v>1</v>
      </c>
      <c r="D96" s="13"/>
      <c r="E96" s="13">
        <f>6+2</f>
        <v>8</v>
      </c>
      <c r="F96" s="14">
        <f t="shared" si="8"/>
        <v>9</v>
      </c>
    </row>
    <row r="97" spans="1:6" x14ac:dyDescent="0.25">
      <c r="A97" s="70">
        <f t="shared" si="7"/>
        <v>59</v>
      </c>
      <c r="B97" s="13" t="s">
        <v>58</v>
      </c>
      <c r="C97" s="13">
        <v>1</v>
      </c>
      <c r="D97" s="13"/>
      <c r="E97" s="13"/>
      <c r="F97" s="14">
        <f t="shared" si="8"/>
        <v>1</v>
      </c>
    </row>
    <row r="98" spans="1:6" x14ac:dyDescent="0.25">
      <c r="A98" s="70">
        <f t="shared" si="7"/>
        <v>60</v>
      </c>
      <c r="B98" s="13" t="s">
        <v>301</v>
      </c>
      <c r="C98" s="13"/>
      <c r="D98" s="13"/>
      <c r="E98" s="13">
        <v>1</v>
      </c>
      <c r="F98" s="14">
        <f t="shared" si="8"/>
        <v>1</v>
      </c>
    </row>
    <row r="99" spans="1:6" x14ac:dyDescent="0.25">
      <c r="A99" s="70">
        <f t="shared" si="7"/>
        <v>61</v>
      </c>
      <c r="B99" s="13" t="s">
        <v>101</v>
      </c>
      <c r="C99" s="13"/>
      <c r="D99" s="13"/>
      <c r="E99" s="13">
        <v>3</v>
      </c>
      <c r="F99" s="14">
        <f t="shared" si="8"/>
        <v>3</v>
      </c>
    </row>
    <row r="100" spans="1:6" x14ac:dyDescent="0.25">
      <c r="A100" s="70">
        <f t="shared" si="7"/>
        <v>62</v>
      </c>
      <c r="B100" s="13" t="s">
        <v>243</v>
      </c>
      <c r="C100" s="13"/>
      <c r="D100" s="13"/>
      <c r="E100" s="13">
        <v>1</v>
      </c>
      <c r="F100" s="14">
        <f t="shared" si="8"/>
        <v>1</v>
      </c>
    </row>
    <row r="101" spans="1:6" x14ac:dyDescent="0.25">
      <c r="A101" s="70">
        <f t="shared" si="7"/>
        <v>63</v>
      </c>
      <c r="B101" s="13" t="s">
        <v>273</v>
      </c>
      <c r="C101" s="13"/>
      <c r="D101" s="13"/>
      <c r="E101" s="13">
        <v>1</v>
      </c>
      <c r="F101" s="14">
        <f t="shared" si="8"/>
        <v>1</v>
      </c>
    </row>
    <row r="102" spans="1:6" x14ac:dyDescent="0.25">
      <c r="A102" s="70">
        <f t="shared" si="7"/>
        <v>64</v>
      </c>
      <c r="B102" s="13" t="s">
        <v>244</v>
      </c>
      <c r="C102" s="13"/>
      <c r="D102" s="13"/>
      <c r="E102" s="13">
        <v>1</v>
      </c>
      <c r="F102" s="14">
        <f t="shared" si="8"/>
        <v>1</v>
      </c>
    </row>
    <row r="103" spans="1:6" x14ac:dyDescent="0.25">
      <c r="A103" s="70">
        <f t="shared" si="7"/>
        <v>65</v>
      </c>
      <c r="B103" s="13" t="s">
        <v>103</v>
      </c>
      <c r="C103" s="13">
        <v>19</v>
      </c>
      <c r="D103" s="13"/>
      <c r="E103" s="13">
        <v>77</v>
      </c>
      <c r="F103" s="14">
        <f t="shared" si="8"/>
        <v>96</v>
      </c>
    </row>
    <row r="104" spans="1:6" x14ac:dyDescent="0.25">
      <c r="A104" s="70">
        <f t="shared" si="7"/>
        <v>66</v>
      </c>
      <c r="B104" s="13" t="s">
        <v>20</v>
      </c>
      <c r="C104" s="13">
        <v>1</v>
      </c>
      <c r="D104" s="13"/>
      <c r="E104" s="13">
        <f>2-1</f>
        <v>1</v>
      </c>
      <c r="F104" s="14">
        <f t="shared" si="8"/>
        <v>2</v>
      </c>
    </row>
    <row r="105" spans="1:6" x14ac:dyDescent="0.25">
      <c r="A105" s="70">
        <f t="shared" si="7"/>
        <v>67</v>
      </c>
      <c r="B105" s="13" t="s">
        <v>21</v>
      </c>
      <c r="C105" s="13">
        <v>1</v>
      </c>
      <c r="D105" s="13"/>
      <c r="E105" s="13"/>
      <c r="F105" s="14">
        <f t="shared" si="8"/>
        <v>1</v>
      </c>
    </row>
    <row r="106" spans="1:6" s="20" customFormat="1" x14ac:dyDescent="0.25">
      <c r="A106" s="9"/>
      <c r="B106" s="14" t="s">
        <v>307</v>
      </c>
      <c r="C106" s="9">
        <f>SUM(C84:C105)</f>
        <v>41</v>
      </c>
      <c r="D106" s="14"/>
      <c r="E106" s="9">
        <f>SUM(E87:E105)</f>
        <v>104</v>
      </c>
      <c r="F106" s="14"/>
    </row>
    <row r="107" spans="1:6" x14ac:dyDescent="0.25">
      <c r="A107" s="12"/>
      <c r="B107" s="14" t="s">
        <v>5</v>
      </c>
      <c r="C107" s="9">
        <f>C4+C19+C26+SUM(C29:C35)+C40+SUM(C43:C82)+C106</f>
        <v>288</v>
      </c>
      <c r="D107" s="16"/>
      <c r="E107" s="9">
        <f>E19+E26+E40+E48+E80+E106+E32</f>
        <v>239</v>
      </c>
      <c r="F107" s="14">
        <f>SUM(F4:F105)</f>
        <v>526</v>
      </c>
    </row>
    <row r="108" spans="1:6" x14ac:dyDescent="0.25">
      <c r="A108" s="29"/>
      <c r="B108" s="61"/>
      <c r="C108" s="109"/>
      <c r="D108" s="27"/>
      <c r="E108" s="109"/>
      <c r="F108" s="61">
        <f>C107+E107</f>
        <v>527</v>
      </c>
    </row>
    <row r="109" spans="1:6" x14ac:dyDescent="0.25">
      <c r="A109" s="29"/>
      <c r="B109" s="61"/>
      <c r="C109" s="109"/>
      <c r="D109" s="27"/>
      <c r="E109" s="109"/>
      <c r="F109" s="61"/>
    </row>
    <row r="110" spans="1:6" x14ac:dyDescent="0.25">
      <c r="A110" s="29"/>
      <c r="B110" s="61"/>
      <c r="C110" s="329" t="s">
        <v>274</v>
      </c>
      <c r="D110" s="329"/>
      <c r="E110" s="329"/>
      <c r="F110" s="329"/>
    </row>
    <row r="111" spans="1:6" x14ac:dyDescent="0.25">
      <c r="A111" s="29"/>
      <c r="B111" s="61"/>
      <c r="C111" s="109"/>
      <c r="D111" s="27"/>
      <c r="E111" s="89"/>
      <c r="F111" s="61"/>
    </row>
    <row r="112" spans="1:6" x14ac:dyDescent="0.25">
      <c r="E112" s="90"/>
    </row>
    <row r="113" spans="2:6" x14ac:dyDescent="0.25">
      <c r="E113" s="90"/>
    </row>
    <row r="114" spans="2:6" x14ac:dyDescent="0.25">
      <c r="C114" s="330" t="s">
        <v>275</v>
      </c>
      <c r="D114" s="330"/>
      <c r="E114" s="330"/>
      <c r="F114" s="330"/>
    </row>
    <row r="115" spans="2:6" x14ac:dyDescent="0.25">
      <c r="C115" s="330" t="s">
        <v>276</v>
      </c>
      <c r="D115" s="330"/>
      <c r="E115" s="330"/>
      <c r="F115" s="330"/>
    </row>
    <row r="117" spans="2:6" x14ac:dyDescent="0.25">
      <c r="C117" s="56"/>
    </row>
    <row r="118" spans="2:6" x14ac:dyDescent="0.25">
      <c r="B118" s="56"/>
      <c r="C118" s="56"/>
    </row>
    <row r="119" spans="2:6" x14ac:dyDescent="0.25">
      <c r="B119" s="56"/>
      <c r="C119" s="56"/>
    </row>
    <row r="120" spans="2:6" x14ac:dyDescent="0.25">
      <c r="B120" s="56"/>
      <c r="C120" s="56"/>
      <c r="E120" s="56"/>
    </row>
    <row r="121" spans="2:6" x14ac:dyDescent="0.25">
      <c r="B121" s="56"/>
      <c r="C121" s="56"/>
    </row>
    <row r="122" spans="2:6" x14ac:dyDescent="0.25">
      <c r="B122" s="56"/>
      <c r="C122" s="56"/>
    </row>
    <row r="123" spans="2:6" x14ac:dyDescent="0.25">
      <c r="B123" s="56"/>
      <c r="C123" s="56"/>
    </row>
    <row r="124" spans="2:6" x14ac:dyDescent="0.25">
      <c r="C124" s="56"/>
    </row>
  </sheetData>
  <mergeCells count="4">
    <mergeCell ref="D2:D3"/>
    <mergeCell ref="C110:F110"/>
    <mergeCell ref="C114:F114"/>
    <mergeCell ref="C115:F115"/>
  </mergeCells>
  <pageMargins left="0.7" right="0.7" top="0.75" bottom="0.75" header="0.3" footer="0.3"/>
  <pageSetup paperSize="2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112" workbookViewId="0">
      <selection activeCell="A117" sqref="A117:XFD132"/>
    </sheetView>
  </sheetViews>
  <sheetFormatPr defaultRowHeight="15" x14ac:dyDescent="0.25"/>
  <cols>
    <col min="1" max="1" width="5.42578125" style="1" customWidth="1"/>
    <col min="2" max="2" width="47.855468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9" x14ac:dyDescent="0.25">
      <c r="A1" s="18" t="s">
        <v>332</v>
      </c>
      <c r="B1" s="18"/>
      <c r="C1" s="18"/>
    </row>
    <row r="2" spans="1:9" s="6" customFormat="1" x14ac:dyDescent="0.25">
      <c r="A2" s="108" t="s">
        <v>0</v>
      </c>
      <c r="B2" s="108" t="s">
        <v>1</v>
      </c>
      <c r="C2" s="108" t="s">
        <v>2</v>
      </c>
      <c r="D2" s="323" t="s">
        <v>82</v>
      </c>
      <c r="E2" s="108" t="s">
        <v>3</v>
      </c>
      <c r="F2" s="108" t="s">
        <v>5</v>
      </c>
    </row>
    <row r="3" spans="1:9" s="6" customFormat="1" x14ac:dyDescent="0.25">
      <c r="A3" s="108"/>
      <c r="B3" s="108"/>
      <c r="C3" s="108"/>
      <c r="D3" s="324"/>
      <c r="E3" s="108"/>
      <c r="F3" s="108"/>
    </row>
    <row r="4" spans="1:9" s="104" customFormat="1" x14ac:dyDescent="0.25">
      <c r="A4" s="101">
        <v>1</v>
      </c>
      <c r="B4" s="102" t="s">
        <v>37</v>
      </c>
      <c r="C4" s="103">
        <v>12</v>
      </c>
      <c r="D4" s="103"/>
      <c r="E4" s="103"/>
      <c r="F4" s="98">
        <f>C4+D4+E4</f>
        <v>12</v>
      </c>
    </row>
    <row r="5" spans="1:9" s="63" customFormat="1" x14ac:dyDescent="0.25">
      <c r="A5" s="7"/>
      <c r="B5" s="11" t="s">
        <v>63</v>
      </c>
      <c r="C5" s="108"/>
      <c r="D5" s="108"/>
      <c r="E5" s="108"/>
      <c r="F5" s="14"/>
    </row>
    <row r="6" spans="1:9" x14ac:dyDescent="0.25">
      <c r="A6" s="12">
        <f>A4+1</f>
        <v>2</v>
      </c>
      <c r="B6" s="13" t="s">
        <v>23</v>
      </c>
      <c r="C6" s="13">
        <v>7</v>
      </c>
      <c r="D6" s="13">
        <v>6</v>
      </c>
      <c r="E6" s="13">
        <v>4</v>
      </c>
      <c r="F6" s="14">
        <f>C6+D6+E6</f>
        <v>17</v>
      </c>
      <c r="H6" s="19"/>
      <c r="I6" s="19"/>
    </row>
    <row r="7" spans="1:9" x14ac:dyDescent="0.25">
      <c r="A7" s="12">
        <f t="shared" ref="A7:A18" si="0">A6+1</f>
        <v>3</v>
      </c>
      <c r="B7" s="13" t="s">
        <v>140</v>
      </c>
      <c r="C7" s="13">
        <v>1</v>
      </c>
      <c r="D7" s="13"/>
      <c r="E7" s="13"/>
      <c r="F7" s="14">
        <f t="shared" ref="F7:F18" si="1">C7+D7+E7</f>
        <v>1</v>
      </c>
      <c r="H7" s="19"/>
      <c r="I7" s="19"/>
    </row>
    <row r="8" spans="1:9" x14ac:dyDescent="0.25">
      <c r="A8" s="12">
        <f t="shared" si="0"/>
        <v>4</v>
      </c>
      <c r="B8" s="13" t="s">
        <v>24</v>
      </c>
      <c r="C8" s="13">
        <v>3</v>
      </c>
      <c r="D8" s="13"/>
      <c r="E8" s="13"/>
      <c r="F8" s="14">
        <f t="shared" si="1"/>
        <v>3</v>
      </c>
      <c r="H8" s="19"/>
      <c r="I8" s="19"/>
    </row>
    <row r="9" spans="1:9" x14ac:dyDescent="0.25">
      <c r="A9" s="12">
        <f t="shared" si="0"/>
        <v>5</v>
      </c>
      <c r="B9" s="13" t="s">
        <v>25</v>
      </c>
      <c r="C9" s="13">
        <v>2</v>
      </c>
      <c r="D9" s="13"/>
      <c r="E9" s="13"/>
      <c r="F9" s="14">
        <f t="shared" si="1"/>
        <v>2</v>
      </c>
      <c r="H9" s="19"/>
      <c r="I9" s="19"/>
    </row>
    <row r="10" spans="1:9" x14ac:dyDescent="0.25">
      <c r="A10" s="12">
        <f t="shared" si="0"/>
        <v>6</v>
      </c>
      <c r="B10" s="13" t="s">
        <v>32</v>
      </c>
      <c r="C10" s="13">
        <v>1</v>
      </c>
      <c r="D10" s="13"/>
      <c r="E10" s="13"/>
      <c r="F10" s="14">
        <f t="shared" si="1"/>
        <v>1</v>
      </c>
      <c r="H10" s="19"/>
      <c r="I10" s="19"/>
    </row>
    <row r="11" spans="1:9" x14ac:dyDescent="0.25">
      <c r="A11" s="12">
        <f t="shared" si="0"/>
        <v>7</v>
      </c>
      <c r="B11" s="13" t="s">
        <v>26</v>
      </c>
      <c r="C11" s="13">
        <v>2</v>
      </c>
      <c r="D11" s="13">
        <v>1</v>
      </c>
      <c r="E11" s="13"/>
      <c r="F11" s="14">
        <f>C11+D11+E11</f>
        <v>3</v>
      </c>
      <c r="H11" s="19"/>
      <c r="I11" s="19"/>
    </row>
    <row r="12" spans="1:9" x14ac:dyDescent="0.25">
      <c r="A12" s="12">
        <f t="shared" si="0"/>
        <v>8</v>
      </c>
      <c r="B12" s="13" t="s">
        <v>27</v>
      </c>
      <c r="C12" s="13">
        <v>4</v>
      </c>
      <c r="D12" s="13"/>
      <c r="E12" s="13"/>
      <c r="F12" s="14">
        <f t="shared" si="1"/>
        <v>4</v>
      </c>
      <c r="H12" s="19"/>
      <c r="I12" s="19"/>
    </row>
    <row r="13" spans="1:9" x14ac:dyDescent="0.25">
      <c r="A13" s="12">
        <f t="shared" si="0"/>
        <v>9</v>
      </c>
      <c r="B13" s="13" t="s">
        <v>28</v>
      </c>
      <c r="C13" s="13">
        <v>2</v>
      </c>
      <c r="D13" s="13"/>
      <c r="E13" s="13"/>
      <c r="F13" s="14">
        <f t="shared" si="1"/>
        <v>2</v>
      </c>
      <c r="H13" s="19"/>
      <c r="I13" s="19"/>
    </row>
    <row r="14" spans="1:9" x14ac:dyDescent="0.25">
      <c r="A14" s="12">
        <f t="shared" si="0"/>
        <v>10</v>
      </c>
      <c r="B14" s="13" t="s">
        <v>29</v>
      </c>
      <c r="C14" s="13">
        <v>2</v>
      </c>
      <c r="D14" s="13"/>
      <c r="E14" s="13"/>
      <c r="F14" s="14">
        <f t="shared" si="1"/>
        <v>2</v>
      </c>
      <c r="H14" s="19"/>
      <c r="I14" s="19"/>
    </row>
    <row r="15" spans="1:9" x14ac:dyDescent="0.25">
      <c r="A15" s="12">
        <f t="shared" si="0"/>
        <v>11</v>
      </c>
      <c r="B15" s="13" t="s">
        <v>30</v>
      </c>
      <c r="C15" s="13">
        <v>2</v>
      </c>
      <c r="D15" s="13"/>
      <c r="E15" s="13"/>
      <c r="F15" s="14">
        <f t="shared" si="1"/>
        <v>2</v>
      </c>
      <c r="H15" s="19"/>
      <c r="I15" s="19"/>
    </row>
    <row r="16" spans="1:9" x14ac:dyDescent="0.25">
      <c r="A16" s="12">
        <f t="shared" si="0"/>
        <v>12</v>
      </c>
      <c r="B16" s="13" t="s">
        <v>31</v>
      </c>
      <c r="C16" s="13">
        <v>1</v>
      </c>
      <c r="D16" s="13"/>
      <c r="E16" s="13"/>
      <c r="F16" s="14">
        <f t="shared" si="1"/>
        <v>1</v>
      </c>
      <c r="H16" s="19"/>
      <c r="I16" s="19"/>
    </row>
    <row r="17" spans="1:9" x14ac:dyDescent="0.25">
      <c r="A17" s="12">
        <f t="shared" si="0"/>
        <v>13</v>
      </c>
      <c r="B17" s="13" t="s">
        <v>33</v>
      </c>
      <c r="C17" s="13">
        <v>1</v>
      </c>
      <c r="D17" s="13"/>
      <c r="E17" s="13"/>
      <c r="F17" s="14">
        <f t="shared" si="1"/>
        <v>1</v>
      </c>
      <c r="H17" s="19"/>
      <c r="I17" s="19"/>
    </row>
    <row r="18" spans="1:9" x14ac:dyDescent="0.25">
      <c r="A18" s="12">
        <f t="shared" si="0"/>
        <v>14</v>
      </c>
      <c r="B18" s="13" t="s">
        <v>34</v>
      </c>
      <c r="C18" s="13">
        <v>2</v>
      </c>
      <c r="D18" s="13"/>
      <c r="E18" s="13"/>
      <c r="F18" s="14">
        <f t="shared" si="1"/>
        <v>2</v>
      </c>
      <c r="H18" s="19"/>
      <c r="I18" s="19"/>
    </row>
    <row r="19" spans="1:9" s="99" customFormat="1" x14ac:dyDescent="0.25">
      <c r="A19" s="97"/>
      <c r="B19" s="98" t="s">
        <v>303</v>
      </c>
      <c r="C19" s="97">
        <f>SUM(C6:C18)+D6+D11</f>
        <v>37</v>
      </c>
      <c r="D19" s="98"/>
      <c r="E19" s="98">
        <f>SUM(E6:E18)</f>
        <v>4</v>
      </c>
      <c r="F19" s="98"/>
      <c r="H19" s="100"/>
      <c r="I19" s="100"/>
    </row>
    <row r="20" spans="1:9" s="20" customFormat="1" x14ac:dyDescent="0.25">
      <c r="A20" s="9"/>
      <c r="B20" s="14"/>
      <c r="C20" s="9"/>
      <c r="D20" s="14"/>
      <c r="E20" s="14"/>
      <c r="F20" s="14"/>
      <c r="H20" s="61"/>
      <c r="I20" s="61"/>
    </row>
    <row r="21" spans="1:9" s="20" customFormat="1" x14ac:dyDescent="0.25">
      <c r="A21" s="9"/>
      <c r="B21" s="14" t="s">
        <v>304</v>
      </c>
      <c r="C21" s="9"/>
      <c r="D21" s="14"/>
      <c r="E21" s="14"/>
      <c r="F21" s="14"/>
      <c r="H21" s="61"/>
      <c r="I21" s="61"/>
    </row>
    <row r="22" spans="1:9" x14ac:dyDescent="0.25">
      <c r="A22" s="12">
        <f>A18+1</f>
        <v>15</v>
      </c>
      <c r="B22" s="13" t="s">
        <v>293</v>
      </c>
      <c r="C22" s="13">
        <v>1</v>
      </c>
      <c r="D22" s="13"/>
      <c r="E22" s="13"/>
      <c r="F22" s="14">
        <f>C22+D22+E22</f>
        <v>1</v>
      </c>
      <c r="H22" s="19"/>
      <c r="I22" s="19"/>
    </row>
    <row r="23" spans="1:9" x14ac:dyDescent="0.25">
      <c r="A23" s="12">
        <f t="shared" ref="A23" si="2">A22+1</f>
        <v>16</v>
      </c>
      <c r="B23" s="13" t="s">
        <v>136</v>
      </c>
      <c r="C23" s="13">
        <v>51</v>
      </c>
      <c r="D23" s="13"/>
      <c r="E23" s="13">
        <f>15+2</f>
        <v>17</v>
      </c>
      <c r="F23" s="14">
        <f t="shared" ref="F23:F35" si="3">C23+D23+E23</f>
        <v>68</v>
      </c>
      <c r="H23" s="19"/>
      <c r="I23" s="19"/>
    </row>
    <row r="24" spans="1:9" x14ac:dyDescent="0.25">
      <c r="A24" s="12">
        <f>A23+1</f>
        <v>17</v>
      </c>
      <c r="B24" s="13" t="s">
        <v>44</v>
      </c>
      <c r="C24" s="13">
        <v>48</v>
      </c>
      <c r="D24" s="13"/>
      <c r="E24" s="13">
        <f>56+1</f>
        <v>57</v>
      </c>
      <c r="F24" s="14">
        <f t="shared" si="3"/>
        <v>105</v>
      </c>
      <c r="H24" s="19"/>
      <c r="I24" s="19"/>
    </row>
    <row r="25" spans="1:9" x14ac:dyDescent="0.25">
      <c r="A25" s="12">
        <f>A24+1</f>
        <v>18</v>
      </c>
      <c r="B25" s="13" t="s">
        <v>22</v>
      </c>
      <c r="C25" s="13">
        <f>6-2</f>
        <v>4</v>
      </c>
      <c r="D25" s="13"/>
      <c r="E25" s="13"/>
      <c r="F25" s="14">
        <f t="shared" si="3"/>
        <v>4</v>
      </c>
    </row>
    <row r="26" spans="1:9" s="99" customFormat="1" x14ac:dyDescent="0.25">
      <c r="A26" s="97"/>
      <c r="B26" s="98" t="s">
        <v>305</v>
      </c>
      <c r="C26" s="97">
        <f>SUM(C22:C25)</f>
        <v>104</v>
      </c>
      <c r="D26" s="98"/>
      <c r="E26" s="97">
        <f>SUM(E23:E24)</f>
        <v>74</v>
      </c>
      <c r="F26" s="98"/>
      <c r="G26" s="99">
        <f>SUM(F22:F25)-2</f>
        <v>176</v>
      </c>
    </row>
    <row r="27" spans="1:9" x14ac:dyDescent="0.25">
      <c r="A27" s="12"/>
      <c r="B27" s="13"/>
      <c r="C27" s="13"/>
      <c r="D27" s="13"/>
      <c r="E27" s="13"/>
      <c r="F27" s="14"/>
    </row>
    <row r="28" spans="1:9" x14ac:dyDescent="0.25">
      <c r="A28" s="12"/>
      <c r="B28" s="14" t="s">
        <v>318</v>
      </c>
      <c r="C28" s="13"/>
      <c r="D28" s="13"/>
      <c r="E28" s="13"/>
      <c r="F28" s="14"/>
    </row>
    <row r="29" spans="1:9" x14ac:dyDescent="0.25">
      <c r="A29" s="12">
        <f>A25+1</f>
        <v>19</v>
      </c>
      <c r="B29" s="13" t="s">
        <v>6</v>
      </c>
      <c r="C29" s="13">
        <v>4</v>
      </c>
      <c r="D29" s="13"/>
      <c r="E29" s="13"/>
      <c r="F29" s="14">
        <f>C29+D29+E29</f>
        <v>4</v>
      </c>
      <c r="H29" s="19"/>
      <c r="I29" s="19"/>
    </row>
    <row r="30" spans="1:9" x14ac:dyDescent="0.25">
      <c r="A30" s="12"/>
      <c r="B30" s="13"/>
      <c r="C30" s="13"/>
      <c r="D30" s="13"/>
      <c r="E30" s="13"/>
      <c r="F30" s="14"/>
      <c r="H30" s="19"/>
      <c r="I30" s="19"/>
    </row>
    <row r="31" spans="1:9" x14ac:dyDescent="0.25">
      <c r="A31" s="12"/>
      <c r="B31" s="14" t="s">
        <v>319</v>
      </c>
      <c r="C31" s="13"/>
      <c r="D31" s="13"/>
      <c r="E31" s="13"/>
      <c r="F31" s="14"/>
      <c r="H31" s="19"/>
      <c r="I31" s="19"/>
    </row>
    <row r="32" spans="1:9" x14ac:dyDescent="0.25">
      <c r="A32" s="12">
        <f>A29+1</f>
        <v>20</v>
      </c>
      <c r="B32" s="13" t="s">
        <v>45</v>
      </c>
      <c r="C32" s="13">
        <v>4</v>
      </c>
      <c r="D32" s="13"/>
      <c r="E32" s="13">
        <v>2</v>
      </c>
      <c r="F32" s="14">
        <f>C32+D32+E32</f>
        <v>6</v>
      </c>
    </row>
    <row r="33" spans="1:9" x14ac:dyDescent="0.25">
      <c r="A33" s="12"/>
      <c r="B33" s="13"/>
      <c r="C33" s="13"/>
      <c r="D33" s="13"/>
      <c r="E33" s="13"/>
      <c r="F33" s="14"/>
    </row>
    <row r="34" spans="1:9" x14ac:dyDescent="0.25">
      <c r="A34" s="12"/>
      <c r="B34" s="14" t="s">
        <v>317</v>
      </c>
      <c r="C34" s="13"/>
      <c r="D34" s="13"/>
      <c r="E34" s="13"/>
      <c r="F34" s="14"/>
    </row>
    <row r="35" spans="1:9" x14ac:dyDescent="0.25">
      <c r="A35" s="12">
        <f>A32+1</f>
        <v>21</v>
      </c>
      <c r="B35" s="13" t="s">
        <v>50</v>
      </c>
      <c r="C35" s="13">
        <v>1</v>
      </c>
      <c r="D35" s="13"/>
      <c r="E35" s="13"/>
      <c r="F35" s="14">
        <f t="shared" si="3"/>
        <v>1</v>
      </c>
    </row>
    <row r="36" spans="1:9" s="20" customFormat="1" x14ac:dyDescent="0.25">
      <c r="A36" s="9"/>
      <c r="B36" s="14"/>
      <c r="C36" s="9"/>
      <c r="D36" s="14"/>
      <c r="E36" s="9"/>
      <c r="F36" s="14"/>
    </row>
    <row r="37" spans="1:9" s="20" customFormat="1" x14ac:dyDescent="0.25">
      <c r="A37" s="9"/>
      <c r="B37" s="14" t="s">
        <v>309</v>
      </c>
      <c r="C37" s="9"/>
      <c r="D37" s="14"/>
      <c r="E37" s="9"/>
      <c r="F37" s="14"/>
    </row>
    <row r="38" spans="1:9" x14ac:dyDescent="0.25">
      <c r="A38" s="12">
        <f>A35+1</f>
        <v>22</v>
      </c>
      <c r="B38" s="13" t="s">
        <v>7</v>
      </c>
      <c r="C38" s="13">
        <v>1</v>
      </c>
      <c r="D38" s="13"/>
      <c r="E38" s="13">
        <v>4</v>
      </c>
      <c r="F38" s="14">
        <f>C38+D38+E38</f>
        <v>5</v>
      </c>
    </row>
    <row r="39" spans="1:9" x14ac:dyDescent="0.25">
      <c r="A39" s="12">
        <f>A38+1</f>
        <v>23</v>
      </c>
      <c r="B39" s="13" t="s">
        <v>8</v>
      </c>
      <c r="C39" s="13">
        <v>35</v>
      </c>
      <c r="D39" s="13"/>
      <c r="E39" s="13">
        <f>10-1</f>
        <v>9</v>
      </c>
      <c r="F39" s="14">
        <f>C39+D39+E39</f>
        <v>44</v>
      </c>
    </row>
    <row r="40" spans="1:9" s="99" customFormat="1" x14ac:dyDescent="0.25">
      <c r="A40" s="97"/>
      <c r="B40" s="98" t="s">
        <v>308</v>
      </c>
      <c r="C40" s="97">
        <f>SUM(C38:C39)</f>
        <v>36</v>
      </c>
      <c r="D40" s="97"/>
      <c r="E40" s="97">
        <f>SUM(E38:E39)</f>
        <v>13</v>
      </c>
      <c r="F40" s="98"/>
      <c r="G40" s="99">
        <f>SUM(F38:F39)</f>
        <v>49</v>
      </c>
    </row>
    <row r="41" spans="1:9" s="20" customFormat="1" x14ac:dyDescent="0.25">
      <c r="A41" s="9"/>
      <c r="B41" s="14"/>
      <c r="C41" s="9"/>
      <c r="D41" s="9"/>
      <c r="E41" s="9"/>
      <c r="F41" s="14"/>
    </row>
    <row r="42" spans="1:9" s="20" customFormat="1" x14ac:dyDescent="0.25">
      <c r="A42" s="9"/>
      <c r="B42" s="14" t="s">
        <v>310</v>
      </c>
      <c r="C42" s="9"/>
      <c r="D42" s="9"/>
      <c r="E42" s="9"/>
      <c r="F42" s="14"/>
    </row>
    <row r="43" spans="1:9" x14ac:dyDescent="0.25">
      <c r="A43" s="12">
        <f>A39+1</f>
        <v>24</v>
      </c>
      <c r="B43" s="13" t="s">
        <v>38</v>
      </c>
      <c r="C43" s="13">
        <v>3</v>
      </c>
      <c r="D43" s="13"/>
      <c r="E43" s="13">
        <v>10</v>
      </c>
      <c r="F43" s="14">
        <f>C43+D43+E43</f>
        <v>13</v>
      </c>
      <c r="H43" s="19"/>
      <c r="I43" s="19"/>
    </row>
    <row r="44" spans="1:9" x14ac:dyDescent="0.25">
      <c r="A44" s="12"/>
      <c r="B44" s="13"/>
      <c r="C44" s="9"/>
      <c r="D44" s="13"/>
      <c r="E44" s="13"/>
      <c r="F44" s="14"/>
      <c r="H44" s="19"/>
      <c r="I44" s="19"/>
    </row>
    <row r="45" spans="1:9" x14ac:dyDescent="0.25">
      <c r="A45" s="12"/>
      <c r="B45" s="14" t="s">
        <v>311</v>
      </c>
      <c r="C45" s="13"/>
      <c r="D45" s="13"/>
      <c r="E45" s="13"/>
      <c r="F45" s="14"/>
      <c r="H45" s="19"/>
      <c r="I45" s="19"/>
    </row>
    <row r="46" spans="1:9" x14ac:dyDescent="0.25">
      <c r="A46" s="12">
        <f>A43+1</f>
        <v>25</v>
      </c>
      <c r="B46" s="13" t="s">
        <v>48</v>
      </c>
      <c r="C46" s="13">
        <v>1</v>
      </c>
      <c r="D46" s="13"/>
      <c r="E46" s="13"/>
      <c r="F46" s="14">
        <f t="shared" ref="F46:F47" si="4">C46+D46+E46</f>
        <v>1</v>
      </c>
    </row>
    <row r="47" spans="1:9" x14ac:dyDescent="0.25">
      <c r="A47" s="12">
        <f>A46+1</f>
        <v>26</v>
      </c>
      <c r="B47" s="13" t="s">
        <v>97</v>
      </c>
      <c r="C47" s="13"/>
      <c r="D47" s="13"/>
      <c r="E47" s="13">
        <v>1</v>
      </c>
      <c r="F47" s="14">
        <f t="shared" si="4"/>
        <v>1</v>
      </c>
    </row>
    <row r="48" spans="1:9" s="20" customFormat="1" x14ac:dyDescent="0.25">
      <c r="A48" s="9"/>
      <c r="B48" s="14"/>
      <c r="C48" s="9"/>
      <c r="D48" s="14"/>
      <c r="E48" s="9">
        <f>SUM(E43:E47)</f>
        <v>11</v>
      </c>
      <c r="F48" s="14"/>
    </row>
    <row r="49" spans="1:9" s="20" customFormat="1" x14ac:dyDescent="0.25">
      <c r="A49" s="9"/>
      <c r="B49" s="14" t="s">
        <v>68</v>
      </c>
      <c r="C49" s="9"/>
      <c r="D49" s="14"/>
      <c r="E49" s="9"/>
      <c r="F49" s="14"/>
    </row>
    <row r="50" spans="1:9" x14ac:dyDescent="0.25">
      <c r="A50" s="12">
        <f>A47+1</f>
        <v>27</v>
      </c>
      <c r="B50" s="13" t="s">
        <v>39</v>
      </c>
      <c r="C50" s="13">
        <v>2</v>
      </c>
      <c r="D50" s="13"/>
      <c r="E50" s="13"/>
      <c r="F50" s="14">
        <f>C50+D50+E50</f>
        <v>2</v>
      </c>
      <c r="H50" s="19"/>
      <c r="I50" s="19"/>
    </row>
    <row r="51" spans="1:9" x14ac:dyDescent="0.25">
      <c r="A51" s="12">
        <f t="shared" ref="A51:A76" si="5">A50+1</f>
        <v>28</v>
      </c>
      <c r="B51" s="13" t="s">
        <v>9</v>
      </c>
      <c r="C51" s="13">
        <v>1</v>
      </c>
      <c r="D51" s="13"/>
      <c r="E51" s="13"/>
      <c r="F51" s="14">
        <f t="shared" ref="F51:F76" si="6">C51+D51+E51</f>
        <v>1</v>
      </c>
    </row>
    <row r="52" spans="1:9" x14ac:dyDescent="0.25">
      <c r="A52" s="12">
        <f t="shared" si="5"/>
        <v>29</v>
      </c>
      <c r="B52" s="13" t="s">
        <v>40</v>
      </c>
      <c r="C52" s="13">
        <v>1</v>
      </c>
      <c r="D52" s="13"/>
      <c r="E52" s="13"/>
      <c r="F52" s="14">
        <f t="shared" si="6"/>
        <v>1</v>
      </c>
      <c r="H52" s="19"/>
      <c r="I52" s="19"/>
    </row>
    <row r="53" spans="1:9" x14ac:dyDescent="0.25">
      <c r="A53" s="12">
        <f t="shared" si="5"/>
        <v>30</v>
      </c>
      <c r="B53" s="13" t="s">
        <v>88</v>
      </c>
      <c r="C53" s="13"/>
      <c r="D53" s="13"/>
      <c r="E53" s="13">
        <f>2-1</f>
        <v>1</v>
      </c>
      <c r="F53" s="14">
        <f t="shared" si="6"/>
        <v>1</v>
      </c>
      <c r="G53" s="3">
        <f>SUM(F50:F53)</f>
        <v>5</v>
      </c>
    </row>
    <row r="54" spans="1:9" x14ac:dyDescent="0.25">
      <c r="A54" s="12"/>
      <c r="B54" s="13"/>
      <c r="C54" s="13"/>
      <c r="D54" s="13"/>
      <c r="E54" s="13"/>
      <c r="F54" s="14"/>
    </row>
    <row r="55" spans="1:9" x14ac:dyDescent="0.25">
      <c r="A55" s="12"/>
      <c r="B55" s="14" t="s">
        <v>312</v>
      </c>
      <c r="C55" s="13"/>
      <c r="D55" s="13"/>
      <c r="E55" s="13"/>
      <c r="F55" s="14"/>
    </row>
    <row r="56" spans="1:9" x14ac:dyDescent="0.25">
      <c r="A56" s="12">
        <f>A53+1</f>
        <v>31</v>
      </c>
      <c r="B56" s="13" t="s">
        <v>41</v>
      </c>
      <c r="C56" s="13">
        <v>3</v>
      </c>
      <c r="D56" s="13"/>
      <c r="E56" s="13">
        <v>5</v>
      </c>
      <c r="F56" s="14">
        <f t="shared" si="6"/>
        <v>8</v>
      </c>
      <c r="H56" s="19"/>
      <c r="I56" s="19"/>
    </row>
    <row r="57" spans="1:9" x14ac:dyDescent="0.25">
      <c r="A57" s="12"/>
      <c r="B57" s="13"/>
      <c r="C57" s="13"/>
      <c r="D57" s="13"/>
      <c r="E57" s="13"/>
      <c r="F57" s="14"/>
      <c r="H57" s="19"/>
      <c r="I57" s="19"/>
    </row>
    <row r="58" spans="1:9" x14ac:dyDescent="0.25">
      <c r="A58" s="12"/>
      <c r="B58" s="14" t="s">
        <v>306</v>
      </c>
      <c r="C58" s="13"/>
      <c r="D58" s="13"/>
      <c r="E58" s="13"/>
      <c r="F58" s="14"/>
      <c r="H58" s="19"/>
      <c r="I58" s="19"/>
    </row>
    <row r="59" spans="1:9" x14ac:dyDescent="0.25">
      <c r="A59" s="12">
        <f>A56+1</f>
        <v>32</v>
      </c>
      <c r="B59" s="13" t="s">
        <v>35</v>
      </c>
      <c r="C59" s="13">
        <v>3</v>
      </c>
      <c r="D59" s="13"/>
      <c r="E59" s="13">
        <v>3</v>
      </c>
      <c r="F59" s="14">
        <f t="shared" si="6"/>
        <v>6</v>
      </c>
    </row>
    <row r="60" spans="1:9" x14ac:dyDescent="0.25">
      <c r="A60" s="12">
        <f t="shared" si="5"/>
        <v>33</v>
      </c>
      <c r="B60" s="13" t="s">
        <v>92</v>
      </c>
      <c r="C60" s="13">
        <v>5</v>
      </c>
      <c r="D60" s="13"/>
      <c r="E60" s="13">
        <v>7</v>
      </c>
      <c r="F60" s="14">
        <f t="shared" si="6"/>
        <v>12</v>
      </c>
    </row>
    <row r="61" spans="1:9" x14ac:dyDescent="0.25">
      <c r="A61" s="12">
        <f t="shared" si="5"/>
        <v>34</v>
      </c>
      <c r="B61" s="13" t="s">
        <v>94</v>
      </c>
      <c r="C61" s="13">
        <v>4</v>
      </c>
      <c r="D61" s="13"/>
      <c r="E61" s="13">
        <v>4</v>
      </c>
      <c r="F61" s="14">
        <f t="shared" si="6"/>
        <v>8</v>
      </c>
      <c r="G61" s="3">
        <f>C60+C61+E60+E61</f>
        <v>20</v>
      </c>
    </row>
    <row r="62" spans="1:9" x14ac:dyDescent="0.25">
      <c r="A62" s="12"/>
      <c r="B62" s="13"/>
      <c r="C62" s="13"/>
      <c r="D62" s="13"/>
      <c r="E62" s="13"/>
      <c r="F62" s="14"/>
    </row>
    <row r="63" spans="1:9" x14ac:dyDescent="0.25">
      <c r="A63" s="12"/>
      <c r="B63" s="14" t="s">
        <v>313</v>
      </c>
      <c r="C63" s="13"/>
      <c r="D63" s="13"/>
      <c r="E63" s="13"/>
      <c r="F63" s="14"/>
    </row>
    <row r="64" spans="1:9" x14ac:dyDescent="0.25">
      <c r="A64" s="12">
        <f>A61+1</f>
        <v>35</v>
      </c>
      <c r="B64" s="13" t="s">
        <v>289</v>
      </c>
      <c r="C64" s="13">
        <v>1</v>
      </c>
      <c r="D64" s="13"/>
      <c r="E64" s="13"/>
      <c r="F64" s="14">
        <f t="shared" si="6"/>
        <v>1</v>
      </c>
    </row>
    <row r="65" spans="1:7" x14ac:dyDescent="0.25">
      <c r="A65" s="12">
        <f t="shared" si="5"/>
        <v>36</v>
      </c>
      <c r="B65" s="13" t="s">
        <v>290</v>
      </c>
      <c r="C65" s="13">
        <v>2</v>
      </c>
      <c r="D65" s="13"/>
      <c r="E65" s="13"/>
      <c r="F65" s="14">
        <f t="shared" si="6"/>
        <v>2</v>
      </c>
    </row>
    <row r="66" spans="1:7" x14ac:dyDescent="0.25">
      <c r="A66" s="12">
        <f t="shared" si="5"/>
        <v>37</v>
      </c>
      <c r="B66" s="13" t="s">
        <v>291</v>
      </c>
      <c r="C66" s="13">
        <v>1</v>
      </c>
      <c r="D66" s="13"/>
      <c r="E66" s="13"/>
      <c r="F66" s="14">
        <f t="shared" si="6"/>
        <v>1</v>
      </c>
    </row>
    <row r="67" spans="1:7" x14ac:dyDescent="0.25">
      <c r="A67" s="12">
        <f t="shared" si="5"/>
        <v>38</v>
      </c>
      <c r="B67" s="13" t="s">
        <v>292</v>
      </c>
      <c r="C67" s="13">
        <v>4</v>
      </c>
      <c r="D67" s="13"/>
      <c r="E67" s="13">
        <v>5</v>
      </c>
      <c r="F67" s="14">
        <f t="shared" si="6"/>
        <v>9</v>
      </c>
      <c r="G67" s="3">
        <f>SUM(F64:F67)</f>
        <v>13</v>
      </c>
    </row>
    <row r="68" spans="1:7" x14ac:dyDescent="0.25">
      <c r="A68" s="12"/>
      <c r="B68" s="13"/>
      <c r="C68" s="13"/>
      <c r="D68" s="13"/>
      <c r="E68" s="13"/>
      <c r="F68" s="14"/>
    </row>
    <row r="69" spans="1:7" x14ac:dyDescent="0.25">
      <c r="A69" s="12"/>
      <c r="B69" s="14" t="s">
        <v>314</v>
      </c>
      <c r="C69" s="13"/>
      <c r="D69" s="13"/>
      <c r="E69" s="13"/>
      <c r="F69" s="14"/>
    </row>
    <row r="70" spans="1:7" x14ac:dyDescent="0.25">
      <c r="A70" s="12">
        <f>A67+1</f>
        <v>39</v>
      </c>
      <c r="B70" s="13" t="s">
        <v>14</v>
      </c>
      <c r="C70" s="13">
        <v>4</v>
      </c>
      <c r="D70" s="13"/>
      <c r="E70" s="13">
        <v>6</v>
      </c>
      <c r="F70" s="14">
        <f t="shared" si="6"/>
        <v>10</v>
      </c>
    </row>
    <row r="71" spans="1:7" x14ac:dyDescent="0.25">
      <c r="A71" s="12">
        <f t="shared" si="5"/>
        <v>40</v>
      </c>
      <c r="B71" s="13" t="s">
        <v>245</v>
      </c>
      <c r="C71" s="13">
        <v>5</v>
      </c>
      <c r="D71" s="13"/>
      <c r="E71" s="13"/>
      <c r="F71" s="14">
        <f t="shared" si="6"/>
        <v>5</v>
      </c>
    </row>
    <row r="72" spans="1:7" x14ac:dyDescent="0.25">
      <c r="A72" s="12"/>
      <c r="B72" s="13"/>
      <c r="C72" s="13"/>
      <c r="D72" s="13"/>
      <c r="E72" s="13"/>
      <c r="F72" s="14"/>
    </row>
    <row r="73" spans="1:7" x14ac:dyDescent="0.25">
      <c r="A73" s="12"/>
      <c r="B73" s="14" t="s">
        <v>315</v>
      </c>
      <c r="C73" s="13"/>
      <c r="D73" s="13"/>
      <c r="E73" s="13"/>
      <c r="F73" s="14"/>
    </row>
    <row r="74" spans="1:7" x14ac:dyDescent="0.25">
      <c r="A74" s="12">
        <f>A71+1</f>
        <v>41</v>
      </c>
      <c r="B74" s="13" t="s">
        <v>16</v>
      </c>
      <c r="C74" s="13">
        <v>2</v>
      </c>
      <c r="D74" s="13"/>
      <c r="E74" s="13"/>
      <c r="F74" s="14">
        <f t="shared" si="6"/>
        <v>2</v>
      </c>
    </row>
    <row r="75" spans="1:7" x14ac:dyDescent="0.25">
      <c r="A75" s="12">
        <f t="shared" si="5"/>
        <v>42</v>
      </c>
      <c r="B75" s="13" t="s">
        <v>17</v>
      </c>
      <c r="C75" s="13">
        <v>1</v>
      </c>
      <c r="D75" s="13"/>
      <c r="E75" s="13"/>
      <c r="F75" s="14">
        <f t="shared" si="6"/>
        <v>1</v>
      </c>
    </row>
    <row r="76" spans="1:7" x14ac:dyDescent="0.25">
      <c r="A76" s="12">
        <f t="shared" si="5"/>
        <v>43</v>
      </c>
      <c r="B76" s="13" t="s">
        <v>51</v>
      </c>
      <c r="C76" s="13">
        <v>1</v>
      </c>
      <c r="D76" s="13"/>
      <c r="E76" s="13"/>
      <c r="F76" s="14">
        <f t="shared" si="6"/>
        <v>1</v>
      </c>
    </row>
    <row r="77" spans="1:7" x14ac:dyDescent="0.25">
      <c r="A77" s="12"/>
      <c r="B77" s="13"/>
      <c r="C77" s="13"/>
      <c r="D77" s="13"/>
      <c r="E77" s="13"/>
      <c r="F77" s="14"/>
    </row>
    <row r="78" spans="1:7" x14ac:dyDescent="0.25">
      <c r="A78" s="12"/>
      <c r="B78" s="14" t="s">
        <v>316</v>
      </c>
      <c r="C78" s="13"/>
      <c r="D78" s="13"/>
      <c r="E78" s="13"/>
      <c r="F78" s="14"/>
    </row>
    <row r="79" spans="1:7" x14ac:dyDescent="0.25">
      <c r="A79" s="12">
        <f>A76+1</f>
        <v>44</v>
      </c>
      <c r="B79" s="13" t="s">
        <v>49</v>
      </c>
      <c r="C79" s="13">
        <v>2</v>
      </c>
      <c r="D79" s="13"/>
      <c r="E79" s="13"/>
      <c r="F79" s="14">
        <f>C79+D79+E79</f>
        <v>2</v>
      </c>
    </row>
    <row r="80" spans="1:7" s="20" customFormat="1" x14ac:dyDescent="0.25">
      <c r="A80" s="9"/>
      <c r="B80" s="14"/>
      <c r="C80" s="9"/>
      <c r="D80" s="14"/>
      <c r="E80" s="9">
        <f>SUM(E50:E76)</f>
        <v>31</v>
      </c>
      <c r="F80" s="14"/>
    </row>
    <row r="81" spans="1:6" s="20" customFormat="1" x14ac:dyDescent="0.25">
      <c r="A81" s="12"/>
      <c r="B81" s="14" t="s">
        <v>326</v>
      </c>
      <c r="C81" s="9"/>
      <c r="D81" s="14"/>
      <c r="E81" s="9"/>
      <c r="F81" s="14"/>
    </row>
    <row r="82" spans="1:6" s="20" customFormat="1" x14ac:dyDescent="0.25">
      <c r="A82" s="70">
        <f>A79+1</f>
        <v>45</v>
      </c>
      <c r="B82" s="16" t="s">
        <v>327</v>
      </c>
      <c r="C82" s="107">
        <v>1</v>
      </c>
      <c r="D82" s="14"/>
      <c r="E82" s="9"/>
      <c r="F82" s="14"/>
    </row>
    <row r="83" spans="1:6" s="20" customFormat="1" x14ac:dyDescent="0.25">
      <c r="A83" s="9"/>
      <c r="B83" s="14" t="s">
        <v>191</v>
      </c>
      <c r="C83" s="9"/>
      <c r="D83" s="14"/>
      <c r="E83" s="9"/>
      <c r="F83" s="14"/>
    </row>
    <row r="84" spans="1:6" x14ac:dyDescent="0.25">
      <c r="A84" s="12">
        <f>A82+1</f>
        <v>46</v>
      </c>
      <c r="B84" s="13" t="s">
        <v>294</v>
      </c>
      <c r="C84" s="13">
        <v>1</v>
      </c>
      <c r="D84" s="13"/>
      <c r="E84" s="13"/>
      <c r="F84" s="14">
        <f>C84+D84+E84</f>
        <v>1</v>
      </c>
    </row>
    <row r="85" spans="1:6" x14ac:dyDescent="0.25">
      <c r="A85" s="70">
        <f t="shared" ref="A85:A94" si="7">A84+1</f>
        <v>47</v>
      </c>
      <c r="B85" s="13" t="s">
        <v>342</v>
      </c>
      <c r="C85" s="13">
        <v>1</v>
      </c>
      <c r="D85" s="13"/>
      <c r="E85" s="13"/>
      <c r="F85" s="14">
        <f t="shared" ref="F85:F105" si="8">C85+D85+E85</f>
        <v>1</v>
      </c>
    </row>
    <row r="86" spans="1:6" x14ac:dyDescent="0.25">
      <c r="A86" s="70">
        <f t="shared" si="7"/>
        <v>48</v>
      </c>
      <c r="B86" s="13" t="s">
        <v>328</v>
      </c>
      <c r="C86" s="13">
        <v>1</v>
      </c>
      <c r="D86" s="13"/>
      <c r="E86" s="13"/>
      <c r="F86" s="14">
        <f t="shared" si="8"/>
        <v>1</v>
      </c>
    </row>
    <row r="87" spans="1:6" x14ac:dyDescent="0.25">
      <c r="A87" s="70">
        <f t="shared" si="7"/>
        <v>49</v>
      </c>
      <c r="B87" s="13" t="s">
        <v>343</v>
      </c>
      <c r="C87" s="13">
        <v>2</v>
      </c>
      <c r="D87" s="13"/>
      <c r="E87" s="13">
        <v>2</v>
      </c>
      <c r="F87" s="14">
        <f t="shared" si="8"/>
        <v>4</v>
      </c>
    </row>
    <row r="88" spans="1:6" x14ac:dyDescent="0.25">
      <c r="A88" s="70">
        <f t="shared" si="7"/>
        <v>50</v>
      </c>
      <c r="B88" s="13" t="s">
        <v>340</v>
      </c>
      <c r="C88" s="13">
        <v>1</v>
      </c>
      <c r="D88" s="13"/>
      <c r="E88" s="13"/>
      <c r="F88" s="14">
        <f t="shared" si="8"/>
        <v>1</v>
      </c>
    </row>
    <row r="89" spans="1:6" x14ac:dyDescent="0.25">
      <c r="A89" s="70">
        <f t="shared" si="7"/>
        <v>51</v>
      </c>
      <c r="B89" s="13" t="s">
        <v>98</v>
      </c>
      <c r="C89" s="13">
        <v>1</v>
      </c>
      <c r="D89" s="13"/>
      <c r="E89" s="13"/>
      <c r="F89" s="14">
        <f t="shared" si="8"/>
        <v>1</v>
      </c>
    </row>
    <row r="90" spans="1:6" x14ac:dyDescent="0.25">
      <c r="A90" s="70">
        <f t="shared" si="7"/>
        <v>52</v>
      </c>
      <c r="B90" s="13" t="s">
        <v>329</v>
      </c>
      <c r="C90" s="13">
        <v>3</v>
      </c>
      <c r="D90" s="13"/>
      <c r="E90" s="13"/>
      <c r="F90" s="14">
        <f t="shared" si="8"/>
        <v>3</v>
      </c>
    </row>
    <row r="91" spans="1:6" x14ac:dyDescent="0.25">
      <c r="A91" s="70">
        <f t="shared" si="7"/>
        <v>53</v>
      </c>
      <c r="B91" s="13" t="s">
        <v>296</v>
      </c>
      <c r="C91" s="13">
        <v>1</v>
      </c>
      <c r="D91" s="13"/>
      <c r="E91" s="13">
        <v>1</v>
      </c>
      <c r="F91" s="14">
        <f t="shared" si="8"/>
        <v>2</v>
      </c>
    </row>
    <row r="92" spans="1:6" x14ac:dyDescent="0.25">
      <c r="A92" s="70">
        <f t="shared" si="7"/>
        <v>54</v>
      </c>
      <c r="B92" s="14" t="s">
        <v>325</v>
      </c>
      <c r="C92" s="13">
        <v>3</v>
      </c>
      <c r="D92" s="13"/>
      <c r="E92" s="13">
        <v>2</v>
      </c>
      <c r="F92" s="14">
        <f t="shared" si="8"/>
        <v>5</v>
      </c>
    </row>
    <row r="93" spans="1:6" x14ac:dyDescent="0.25">
      <c r="A93" s="70">
        <f t="shared" si="7"/>
        <v>55</v>
      </c>
      <c r="B93" s="14" t="s">
        <v>324</v>
      </c>
      <c r="C93" s="13">
        <v>1</v>
      </c>
      <c r="D93" s="13"/>
      <c r="E93" s="13">
        <v>1</v>
      </c>
      <c r="F93" s="14">
        <f t="shared" si="8"/>
        <v>2</v>
      </c>
    </row>
    <row r="94" spans="1:6" x14ac:dyDescent="0.25">
      <c r="A94" s="70">
        <f t="shared" si="7"/>
        <v>56</v>
      </c>
      <c r="B94" s="13" t="s">
        <v>129</v>
      </c>
      <c r="C94" s="13">
        <v>3</v>
      </c>
      <c r="D94" s="13"/>
      <c r="E94" s="13">
        <v>4</v>
      </c>
      <c r="F94" s="14">
        <f t="shared" si="8"/>
        <v>7</v>
      </c>
    </row>
    <row r="95" spans="1:6" x14ac:dyDescent="0.25">
      <c r="A95" s="12">
        <f t="shared" ref="A95:A104" si="9">A94+1</f>
        <v>57</v>
      </c>
      <c r="B95" s="13" t="s">
        <v>242</v>
      </c>
      <c r="C95" s="13"/>
      <c r="D95" s="13"/>
      <c r="E95" s="13">
        <v>1</v>
      </c>
      <c r="F95" s="14">
        <f t="shared" si="8"/>
        <v>1</v>
      </c>
    </row>
    <row r="96" spans="1:6" x14ac:dyDescent="0.25">
      <c r="A96" s="12">
        <f t="shared" si="9"/>
        <v>58</v>
      </c>
      <c r="B96" s="13" t="s">
        <v>157</v>
      </c>
      <c r="C96" s="13">
        <v>1</v>
      </c>
      <c r="D96" s="13"/>
      <c r="E96" s="13">
        <f>6+2</f>
        <v>8</v>
      </c>
      <c r="F96" s="14">
        <f t="shared" si="8"/>
        <v>9</v>
      </c>
    </row>
    <row r="97" spans="1:6" x14ac:dyDescent="0.25">
      <c r="A97" s="12">
        <f t="shared" si="9"/>
        <v>59</v>
      </c>
      <c r="B97" s="13" t="s">
        <v>58</v>
      </c>
      <c r="C97" s="13">
        <v>1</v>
      </c>
      <c r="D97" s="13"/>
      <c r="E97" s="13"/>
      <c r="F97" s="14">
        <f t="shared" si="8"/>
        <v>1</v>
      </c>
    </row>
    <row r="98" spans="1:6" x14ac:dyDescent="0.25">
      <c r="A98" s="12">
        <f t="shared" si="9"/>
        <v>60</v>
      </c>
      <c r="B98" s="13" t="s">
        <v>301</v>
      </c>
      <c r="C98" s="13"/>
      <c r="D98" s="13"/>
      <c r="E98" s="13">
        <v>1</v>
      </c>
      <c r="F98" s="14">
        <f t="shared" si="8"/>
        <v>1</v>
      </c>
    </row>
    <row r="99" spans="1:6" x14ac:dyDescent="0.25">
      <c r="A99" s="12">
        <f t="shared" si="9"/>
        <v>61</v>
      </c>
      <c r="B99" s="13" t="s">
        <v>101</v>
      </c>
      <c r="C99" s="13"/>
      <c r="D99" s="13"/>
      <c r="E99" s="13">
        <v>3</v>
      </c>
      <c r="F99" s="14">
        <f t="shared" si="8"/>
        <v>3</v>
      </c>
    </row>
    <row r="100" spans="1:6" x14ac:dyDescent="0.25">
      <c r="A100" s="12">
        <f t="shared" si="9"/>
        <v>62</v>
      </c>
      <c r="B100" s="13" t="s">
        <v>243</v>
      </c>
      <c r="C100" s="13"/>
      <c r="D100" s="13"/>
      <c r="E100" s="13">
        <v>1</v>
      </c>
      <c r="F100" s="14">
        <f t="shared" si="8"/>
        <v>1</v>
      </c>
    </row>
    <row r="101" spans="1:6" x14ac:dyDescent="0.25">
      <c r="A101" s="12">
        <f t="shared" si="9"/>
        <v>63</v>
      </c>
      <c r="B101" s="13" t="s">
        <v>273</v>
      </c>
      <c r="C101" s="13"/>
      <c r="D101" s="13"/>
      <c r="E101" s="13">
        <v>1</v>
      </c>
      <c r="F101" s="14">
        <f t="shared" si="8"/>
        <v>1</v>
      </c>
    </row>
    <row r="102" spans="1:6" x14ac:dyDescent="0.25">
      <c r="A102" s="12">
        <f t="shared" si="9"/>
        <v>64</v>
      </c>
      <c r="B102" s="13" t="s">
        <v>244</v>
      </c>
      <c r="C102" s="13"/>
      <c r="D102" s="13"/>
      <c r="E102" s="13">
        <v>1</v>
      </c>
      <c r="F102" s="14">
        <f t="shared" si="8"/>
        <v>1</v>
      </c>
    </row>
    <row r="103" spans="1:6" x14ac:dyDescent="0.25">
      <c r="A103" s="12">
        <f t="shared" si="9"/>
        <v>65</v>
      </c>
      <c r="B103" s="13" t="s">
        <v>103</v>
      </c>
      <c r="C103" s="13">
        <v>19</v>
      </c>
      <c r="D103" s="13"/>
      <c r="E103" s="13">
        <v>77</v>
      </c>
      <c r="F103" s="14">
        <f t="shared" si="8"/>
        <v>96</v>
      </c>
    </row>
    <row r="104" spans="1:6" x14ac:dyDescent="0.25">
      <c r="A104" s="12">
        <f t="shared" si="9"/>
        <v>66</v>
      </c>
      <c r="B104" s="13" t="s">
        <v>20</v>
      </c>
      <c r="C104" s="13">
        <v>1</v>
      </c>
      <c r="D104" s="13"/>
      <c r="E104" s="13">
        <f>2-1</f>
        <v>1</v>
      </c>
      <c r="F104" s="14">
        <f t="shared" si="8"/>
        <v>2</v>
      </c>
    </row>
    <row r="105" spans="1:6" x14ac:dyDescent="0.25">
      <c r="A105" s="1">
        <v>65</v>
      </c>
      <c r="B105" s="13" t="s">
        <v>21</v>
      </c>
      <c r="C105" s="13">
        <v>1</v>
      </c>
      <c r="D105" s="13"/>
      <c r="E105" s="13"/>
      <c r="F105" s="14">
        <f t="shared" si="8"/>
        <v>1</v>
      </c>
    </row>
    <row r="106" spans="1:6" s="20" customFormat="1" x14ac:dyDescent="0.25">
      <c r="A106" s="9"/>
      <c r="B106" s="14" t="s">
        <v>307</v>
      </c>
      <c r="C106" s="9">
        <f>SUM(C84:C105)</f>
        <v>41</v>
      </c>
      <c r="D106" s="14"/>
      <c r="E106" s="9">
        <f>SUM(E87:E105)</f>
        <v>104</v>
      </c>
      <c r="F106" s="14"/>
    </row>
    <row r="107" spans="1:6" x14ac:dyDescent="0.25">
      <c r="A107" s="12"/>
      <c r="B107" s="14" t="s">
        <v>5</v>
      </c>
      <c r="C107" s="9">
        <f>C4+C19+C26+SUM(C29:C35)+C40+SUM(C43:C82)+C106</f>
        <v>286</v>
      </c>
      <c r="D107" s="16"/>
      <c r="E107" s="9">
        <f>E19+E26+E40+E48+E80+E106+E32</f>
        <v>239</v>
      </c>
      <c r="F107" s="14">
        <f>SUM(F4:F105)</f>
        <v>524</v>
      </c>
    </row>
    <row r="108" spans="1:6" x14ac:dyDescent="0.25">
      <c r="A108" s="29"/>
      <c r="B108" s="61"/>
      <c r="C108" s="109"/>
      <c r="D108" s="27"/>
      <c r="E108" s="109"/>
      <c r="F108" s="61">
        <f>C107+E107</f>
        <v>525</v>
      </c>
    </row>
    <row r="109" spans="1:6" x14ac:dyDescent="0.25">
      <c r="A109" s="29"/>
      <c r="B109" s="61"/>
      <c r="C109" s="109"/>
      <c r="D109" s="27"/>
      <c r="E109" s="109"/>
      <c r="F109" s="61"/>
    </row>
    <row r="110" spans="1:6" x14ac:dyDescent="0.25">
      <c r="A110" s="29"/>
      <c r="B110" s="61"/>
      <c r="C110" s="331" t="s">
        <v>274</v>
      </c>
      <c r="D110" s="331"/>
      <c r="E110" s="331"/>
      <c r="F110" s="331"/>
    </row>
    <row r="111" spans="1:6" x14ac:dyDescent="0.25">
      <c r="A111" s="29"/>
      <c r="B111" s="61"/>
      <c r="C111" s="89"/>
      <c r="D111" s="43"/>
      <c r="E111" s="89"/>
      <c r="F111" s="89"/>
    </row>
    <row r="112" spans="1:6" x14ac:dyDescent="0.25">
      <c r="C112" s="17"/>
      <c r="D112" s="17"/>
      <c r="E112" s="90"/>
      <c r="F112" s="90"/>
    </row>
    <row r="113" spans="2:6" x14ac:dyDescent="0.25">
      <c r="C113" s="17"/>
      <c r="D113" s="17"/>
      <c r="E113" s="90"/>
      <c r="F113" s="90"/>
    </row>
    <row r="114" spans="2:6" x14ac:dyDescent="0.25">
      <c r="C114" s="332" t="s">
        <v>275</v>
      </c>
      <c r="D114" s="332"/>
      <c r="E114" s="332"/>
      <c r="F114" s="332"/>
    </row>
    <row r="115" spans="2:6" x14ac:dyDescent="0.25">
      <c r="C115" s="332" t="s">
        <v>276</v>
      </c>
      <c r="D115" s="332"/>
      <c r="E115" s="332"/>
      <c r="F115" s="332"/>
    </row>
    <row r="117" spans="2:6" x14ac:dyDescent="0.25">
      <c r="C117" s="56"/>
    </row>
    <row r="118" spans="2:6" x14ac:dyDescent="0.25">
      <c r="B118" s="56"/>
      <c r="C118" s="56"/>
    </row>
    <row r="119" spans="2:6" x14ac:dyDescent="0.25">
      <c r="B119" s="56"/>
      <c r="C119" s="56"/>
    </row>
    <row r="120" spans="2:6" x14ac:dyDescent="0.25">
      <c r="B120" s="56"/>
      <c r="C120" s="56"/>
      <c r="E120" s="56"/>
    </row>
    <row r="121" spans="2:6" x14ac:dyDescent="0.25">
      <c r="B121" s="56"/>
      <c r="C121" s="56"/>
    </row>
    <row r="122" spans="2:6" x14ac:dyDescent="0.25">
      <c r="B122" s="56"/>
      <c r="C122" s="56"/>
    </row>
    <row r="123" spans="2:6" x14ac:dyDescent="0.25">
      <c r="B123" s="56"/>
      <c r="C123" s="56"/>
    </row>
    <row r="124" spans="2:6" x14ac:dyDescent="0.25">
      <c r="C124" s="56"/>
    </row>
  </sheetData>
  <mergeCells count="4">
    <mergeCell ref="D2:D3"/>
    <mergeCell ref="C110:F110"/>
    <mergeCell ref="C114:F114"/>
    <mergeCell ref="C115:F115"/>
  </mergeCells>
  <pageMargins left="0.7" right="0.7" top="0.75" bottom="0.75" header="0.3" footer="0.3"/>
  <pageSetup paperSize="2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A69" workbookViewId="0">
      <selection activeCell="A117" sqref="A117:XFD125"/>
    </sheetView>
  </sheetViews>
  <sheetFormatPr defaultRowHeight="15" x14ac:dyDescent="0.25"/>
  <cols>
    <col min="1" max="1" width="5.42578125" style="1" customWidth="1"/>
    <col min="2" max="2" width="47.855468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9" x14ac:dyDescent="0.25">
      <c r="A1" s="18" t="s">
        <v>333</v>
      </c>
      <c r="B1" s="18"/>
      <c r="C1" s="18"/>
    </row>
    <row r="2" spans="1:9" s="6" customFormat="1" x14ac:dyDescent="0.25">
      <c r="A2" s="110" t="s">
        <v>0</v>
      </c>
      <c r="B2" s="110" t="s">
        <v>1</v>
      </c>
      <c r="C2" s="110" t="s">
        <v>2</v>
      </c>
      <c r="D2" s="323" t="s">
        <v>82</v>
      </c>
      <c r="E2" s="110" t="s">
        <v>3</v>
      </c>
      <c r="F2" s="110" t="s">
        <v>5</v>
      </c>
    </row>
    <row r="3" spans="1:9" s="6" customFormat="1" x14ac:dyDescent="0.25">
      <c r="A3" s="110"/>
      <c r="B3" s="110"/>
      <c r="C3" s="110"/>
      <c r="D3" s="324"/>
      <c r="E3" s="110"/>
      <c r="F3" s="110"/>
    </row>
    <row r="4" spans="1:9" s="104" customFormat="1" x14ac:dyDescent="0.25">
      <c r="A4" s="101">
        <v>1</v>
      </c>
      <c r="B4" s="102" t="s">
        <v>37</v>
      </c>
      <c r="C4" s="103">
        <v>12</v>
      </c>
      <c r="D4" s="103"/>
      <c r="E4" s="103"/>
      <c r="F4" s="98">
        <f>C4+D4+E4</f>
        <v>12</v>
      </c>
    </row>
    <row r="5" spans="1:9" s="63" customFormat="1" x14ac:dyDescent="0.25">
      <c r="A5" s="7"/>
      <c r="B5" s="11" t="s">
        <v>63</v>
      </c>
      <c r="C5" s="110"/>
      <c r="D5" s="110"/>
      <c r="E5" s="110"/>
      <c r="F5" s="14"/>
    </row>
    <row r="6" spans="1:9" x14ac:dyDescent="0.25">
      <c r="A6" s="12">
        <f>A4+1</f>
        <v>2</v>
      </c>
      <c r="B6" s="13" t="s">
        <v>23</v>
      </c>
      <c r="C6" s="13">
        <v>7</v>
      </c>
      <c r="D6" s="13">
        <v>6</v>
      </c>
      <c r="E6" s="13">
        <v>4</v>
      </c>
      <c r="F6" s="14">
        <f>C6+D6+E6</f>
        <v>17</v>
      </c>
      <c r="H6" s="19"/>
      <c r="I6" s="19"/>
    </row>
    <row r="7" spans="1:9" x14ac:dyDescent="0.25">
      <c r="A7" s="12">
        <f t="shared" ref="A7:A18" si="0">A6+1</f>
        <v>3</v>
      </c>
      <c r="B7" s="13" t="s">
        <v>140</v>
      </c>
      <c r="C7" s="13">
        <v>1</v>
      </c>
      <c r="D7" s="13"/>
      <c r="E7" s="13"/>
      <c r="F7" s="14">
        <f t="shared" ref="F7:F18" si="1">C7+D7+E7</f>
        <v>1</v>
      </c>
      <c r="H7" s="19"/>
      <c r="I7" s="19"/>
    </row>
    <row r="8" spans="1:9" x14ac:dyDescent="0.25">
      <c r="A8" s="12">
        <f t="shared" si="0"/>
        <v>4</v>
      </c>
      <c r="B8" s="13" t="s">
        <v>24</v>
      </c>
      <c r="C8" s="13">
        <v>3</v>
      </c>
      <c r="D8" s="13"/>
      <c r="E8" s="13"/>
      <c r="F8" s="14">
        <f t="shared" si="1"/>
        <v>3</v>
      </c>
      <c r="H8" s="19"/>
      <c r="I8" s="19"/>
    </row>
    <row r="9" spans="1:9" x14ac:dyDescent="0.25">
      <c r="A9" s="12">
        <f t="shared" si="0"/>
        <v>5</v>
      </c>
      <c r="B9" s="13" t="s">
        <v>25</v>
      </c>
      <c r="C9" s="13">
        <v>2</v>
      </c>
      <c r="D9" s="13"/>
      <c r="E9" s="13"/>
      <c r="F9" s="14">
        <f t="shared" si="1"/>
        <v>2</v>
      </c>
      <c r="H9" s="19"/>
      <c r="I9" s="19"/>
    </row>
    <row r="10" spans="1:9" x14ac:dyDescent="0.25">
      <c r="A10" s="12">
        <f t="shared" si="0"/>
        <v>6</v>
      </c>
      <c r="B10" s="13" t="s">
        <v>32</v>
      </c>
      <c r="C10" s="13">
        <v>1</v>
      </c>
      <c r="D10" s="13"/>
      <c r="E10" s="13"/>
      <c r="F10" s="14">
        <f t="shared" si="1"/>
        <v>1</v>
      </c>
      <c r="H10" s="19"/>
      <c r="I10" s="19"/>
    </row>
    <row r="11" spans="1:9" x14ac:dyDescent="0.25">
      <c r="A11" s="12">
        <f t="shared" si="0"/>
        <v>7</v>
      </c>
      <c r="B11" s="13" t="s">
        <v>26</v>
      </c>
      <c r="C11" s="13">
        <v>2</v>
      </c>
      <c r="D11" s="13">
        <v>1</v>
      </c>
      <c r="E11" s="13"/>
      <c r="F11" s="14">
        <f>C11+D11+E11</f>
        <v>3</v>
      </c>
      <c r="H11" s="19"/>
      <c r="I11" s="19"/>
    </row>
    <row r="12" spans="1:9" x14ac:dyDescent="0.25">
      <c r="A12" s="12">
        <f t="shared" si="0"/>
        <v>8</v>
      </c>
      <c r="B12" s="13" t="s">
        <v>27</v>
      </c>
      <c r="C12" s="13">
        <v>4</v>
      </c>
      <c r="D12" s="13"/>
      <c r="E12" s="13"/>
      <c r="F12" s="14">
        <f t="shared" si="1"/>
        <v>4</v>
      </c>
      <c r="H12" s="19"/>
      <c r="I12" s="19"/>
    </row>
    <row r="13" spans="1:9" x14ac:dyDescent="0.25">
      <c r="A13" s="12">
        <f t="shared" si="0"/>
        <v>9</v>
      </c>
      <c r="B13" s="13" t="s">
        <v>28</v>
      </c>
      <c r="C13" s="13">
        <v>2</v>
      </c>
      <c r="D13" s="13"/>
      <c r="E13" s="13"/>
      <c r="F13" s="14">
        <f t="shared" si="1"/>
        <v>2</v>
      </c>
      <c r="H13" s="19"/>
      <c r="I13" s="19"/>
    </row>
    <row r="14" spans="1:9" x14ac:dyDescent="0.25">
      <c r="A14" s="12">
        <f t="shared" si="0"/>
        <v>10</v>
      </c>
      <c r="B14" s="13" t="s">
        <v>29</v>
      </c>
      <c r="C14" s="13">
        <v>2</v>
      </c>
      <c r="D14" s="13"/>
      <c r="E14" s="13"/>
      <c r="F14" s="14">
        <f t="shared" si="1"/>
        <v>2</v>
      </c>
      <c r="H14" s="19"/>
      <c r="I14" s="19"/>
    </row>
    <row r="15" spans="1:9" x14ac:dyDescent="0.25">
      <c r="A15" s="12">
        <f t="shared" si="0"/>
        <v>11</v>
      </c>
      <c r="B15" s="13" t="s">
        <v>30</v>
      </c>
      <c r="C15" s="13">
        <v>2</v>
      </c>
      <c r="D15" s="13"/>
      <c r="E15" s="13"/>
      <c r="F15" s="14">
        <f t="shared" si="1"/>
        <v>2</v>
      </c>
      <c r="H15" s="19"/>
      <c r="I15" s="19"/>
    </row>
    <row r="16" spans="1:9" x14ac:dyDescent="0.25">
      <c r="A16" s="12">
        <f t="shared" si="0"/>
        <v>12</v>
      </c>
      <c r="B16" s="13" t="s">
        <v>31</v>
      </c>
      <c r="C16" s="13">
        <v>1</v>
      </c>
      <c r="D16" s="13"/>
      <c r="E16" s="13"/>
      <c r="F16" s="14">
        <f t="shared" si="1"/>
        <v>1</v>
      </c>
      <c r="H16" s="19"/>
      <c r="I16" s="19"/>
    </row>
    <row r="17" spans="1:11" x14ac:dyDescent="0.25">
      <c r="A17" s="12">
        <f t="shared" si="0"/>
        <v>13</v>
      </c>
      <c r="B17" s="13" t="s">
        <v>33</v>
      </c>
      <c r="C17" s="13">
        <v>1</v>
      </c>
      <c r="D17" s="13"/>
      <c r="E17" s="13"/>
      <c r="F17" s="14">
        <f t="shared" si="1"/>
        <v>1</v>
      </c>
      <c r="H17" s="19"/>
      <c r="I17" s="19"/>
    </row>
    <row r="18" spans="1:11" x14ac:dyDescent="0.25">
      <c r="A18" s="12">
        <f t="shared" si="0"/>
        <v>14</v>
      </c>
      <c r="B18" s="13" t="s">
        <v>34</v>
      </c>
      <c r="C18" s="13">
        <v>2</v>
      </c>
      <c r="D18" s="13"/>
      <c r="E18" s="13"/>
      <c r="F18" s="14">
        <f t="shared" si="1"/>
        <v>2</v>
      </c>
      <c r="H18" s="19"/>
      <c r="I18" s="19"/>
    </row>
    <row r="19" spans="1:11" s="99" customFormat="1" x14ac:dyDescent="0.25">
      <c r="A19" s="97"/>
      <c r="B19" s="98" t="s">
        <v>303</v>
      </c>
      <c r="C19" s="97">
        <f>SUM(C6:C18)+D6+D11</f>
        <v>37</v>
      </c>
      <c r="D19" s="98"/>
      <c r="E19" s="98">
        <f>SUM(E6:E18)</f>
        <v>4</v>
      </c>
      <c r="F19" s="98"/>
      <c r="H19" s="100"/>
      <c r="I19" s="100"/>
    </row>
    <row r="20" spans="1:11" s="20" customFormat="1" x14ac:dyDescent="0.25">
      <c r="A20" s="9"/>
      <c r="B20" s="14"/>
      <c r="C20" s="9"/>
      <c r="D20" s="14"/>
      <c r="E20" s="14"/>
      <c r="F20" s="14"/>
      <c r="H20" s="61"/>
      <c r="I20" s="61"/>
    </row>
    <row r="21" spans="1:11" s="20" customFormat="1" x14ac:dyDescent="0.25">
      <c r="A21" s="9"/>
      <c r="B21" s="14" t="s">
        <v>304</v>
      </c>
      <c r="C21" s="9"/>
      <c r="D21" s="14"/>
      <c r="E21" s="14"/>
      <c r="F21" s="14"/>
      <c r="H21" s="61"/>
      <c r="I21" s="61"/>
    </row>
    <row r="22" spans="1:11" x14ac:dyDescent="0.25">
      <c r="A22" s="12">
        <f>A18+1</f>
        <v>15</v>
      </c>
      <c r="B22" s="13" t="s">
        <v>293</v>
      </c>
      <c r="C22" s="13">
        <v>1</v>
      </c>
      <c r="D22" s="13"/>
      <c r="E22" s="13"/>
      <c r="F22" s="14">
        <f>C22+D22+E22</f>
        <v>1</v>
      </c>
      <c r="H22" s="19"/>
      <c r="I22" s="19"/>
    </row>
    <row r="23" spans="1:11" x14ac:dyDescent="0.25">
      <c r="A23" s="12">
        <f t="shared" ref="A23" si="2">A22+1</f>
        <v>16</v>
      </c>
      <c r="B23" s="13" t="s">
        <v>136</v>
      </c>
      <c r="C23" s="13">
        <v>51</v>
      </c>
      <c r="D23" s="13"/>
      <c r="E23" s="13">
        <f>16+1</f>
        <v>17</v>
      </c>
      <c r="F23" s="14">
        <f t="shared" ref="F23:F35" si="3">C23+D23+E23</f>
        <v>68</v>
      </c>
      <c r="H23" s="19"/>
      <c r="I23" s="19"/>
    </row>
    <row r="24" spans="1:11" x14ac:dyDescent="0.25">
      <c r="A24" s="12">
        <f>A23+1</f>
        <v>17</v>
      </c>
      <c r="B24" s="13" t="s">
        <v>44</v>
      </c>
      <c r="C24" s="13">
        <v>48</v>
      </c>
      <c r="D24" s="13"/>
      <c r="E24" s="13">
        <f>56+1</f>
        <v>57</v>
      </c>
      <c r="F24" s="14">
        <f t="shared" si="3"/>
        <v>105</v>
      </c>
      <c r="H24" s="19" t="s">
        <v>334</v>
      </c>
      <c r="I24" s="19" t="s">
        <v>335</v>
      </c>
      <c r="J24" s="3">
        <v>1</v>
      </c>
      <c r="K24" s="3" t="s">
        <v>336</v>
      </c>
    </row>
    <row r="25" spans="1:11" x14ac:dyDescent="0.25">
      <c r="A25" s="12">
        <f>A24+1</f>
        <v>18</v>
      </c>
      <c r="B25" s="13" t="s">
        <v>22</v>
      </c>
      <c r="C25" s="13">
        <f>6-2</f>
        <v>4</v>
      </c>
      <c r="D25" s="13"/>
      <c r="E25" s="13"/>
      <c r="F25" s="14">
        <f t="shared" si="3"/>
        <v>4</v>
      </c>
      <c r="I25" s="3" t="s">
        <v>110</v>
      </c>
      <c r="J25" s="3">
        <v>1</v>
      </c>
      <c r="K25" s="3" t="s">
        <v>337</v>
      </c>
    </row>
    <row r="26" spans="1:11" s="99" customFormat="1" x14ac:dyDescent="0.25">
      <c r="A26" s="97"/>
      <c r="B26" s="98" t="s">
        <v>305</v>
      </c>
      <c r="C26" s="97">
        <f>SUM(C22:C25)</f>
        <v>104</v>
      </c>
      <c r="D26" s="98"/>
      <c r="E26" s="97">
        <f>SUM(E23:E24)</f>
        <v>74</v>
      </c>
      <c r="F26" s="98"/>
      <c r="G26" s="99">
        <f>SUM(F22:F25)-2</f>
        <v>176</v>
      </c>
    </row>
    <row r="27" spans="1:11" x14ac:dyDescent="0.25">
      <c r="A27" s="12"/>
      <c r="B27" s="13"/>
      <c r="C27" s="13"/>
      <c r="D27" s="13"/>
      <c r="E27" s="13"/>
      <c r="F27" s="14"/>
    </row>
    <row r="28" spans="1:11" x14ac:dyDescent="0.25">
      <c r="A28" s="12"/>
      <c r="B28" s="14" t="s">
        <v>318</v>
      </c>
      <c r="C28" s="13"/>
      <c r="D28" s="13"/>
      <c r="E28" s="13"/>
      <c r="F28" s="14"/>
    </row>
    <row r="29" spans="1:11" x14ac:dyDescent="0.25">
      <c r="A29" s="12">
        <f>A25+1</f>
        <v>19</v>
      </c>
      <c r="B29" s="13" t="s">
        <v>6</v>
      </c>
      <c r="C29" s="13">
        <v>4</v>
      </c>
      <c r="D29" s="13"/>
      <c r="E29" s="13"/>
      <c r="F29" s="14">
        <f>C29+D29+E29</f>
        <v>4</v>
      </c>
      <c r="H29" s="19"/>
      <c r="I29" s="19"/>
    </row>
    <row r="30" spans="1:11" x14ac:dyDescent="0.25">
      <c r="A30" s="12"/>
      <c r="B30" s="13"/>
      <c r="C30" s="13"/>
      <c r="D30" s="13"/>
      <c r="E30" s="13"/>
      <c r="F30" s="14"/>
      <c r="H30" s="19"/>
      <c r="I30" s="19"/>
    </row>
    <row r="31" spans="1:11" x14ac:dyDescent="0.25">
      <c r="A31" s="12"/>
      <c r="B31" s="14" t="s">
        <v>319</v>
      </c>
      <c r="C31" s="13"/>
      <c r="D31" s="13"/>
      <c r="E31" s="13"/>
      <c r="F31" s="14"/>
      <c r="H31" s="19"/>
      <c r="I31" s="19"/>
    </row>
    <row r="32" spans="1:11" x14ac:dyDescent="0.25">
      <c r="A32" s="12">
        <f>A29+1</f>
        <v>20</v>
      </c>
      <c r="B32" s="13" t="s">
        <v>45</v>
      </c>
      <c r="C32" s="13">
        <v>4</v>
      </c>
      <c r="D32" s="13"/>
      <c r="E32" s="13">
        <v>2</v>
      </c>
      <c r="F32" s="14">
        <f>C32+D32+E32</f>
        <v>6</v>
      </c>
    </row>
    <row r="33" spans="1:9" x14ac:dyDescent="0.25">
      <c r="A33" s="12"/>
      <c r="B33" s="13"/>
      <c r="C33" s="13"/>
      <c r="D33" s="13"/>
      <c r="E33" s="13"/>
      <c r="F33" s="14"/>
    </row>
    <row r="34" spans="1:9" x14ac:dyDescent="0.25">
      <c r="A34" s="12"/>
      <c r="B34" s="14" t="s">
        <v>317</v>
      </c>
      <c r="C34" s="13"/>
      <c r="D34" s="13"/>
      <c r="E34" s="13"/>
      <c r="F34" s="14"/>
    </row>
    <row r="35" spans="1:9" x14ac:dyDescent="0.25">
      <c r="A35" s="12">
        <f>A32+1</f>
        <v>21</v>
      </c>
      <c r="B35" s="13" t="s">
        <v>50</v>
      </c>
      <c r="C35" s="13">
        <v>1</v>
      </c>
      <c r="D35" s="13"/>
      <c r="E35" s="13"/>
      <c r="F35" s="14">
        <f t="shared" si="3"/>
        <v>1</v>
      </c>
    </row>
    <row r="36" spans="1:9" s="20" customFormat="1" x14ac:dyDescent="0.25">
      <c r="A36" s="9"/>
      <c r="B36" s="14"/>
      <c r="C36" s="9"/>
      <c r="D36" s="14"/>
      <c r="E36" s="9"/>
      <c r="F36" s="14"/>
    </row>
    <row r="37" spans="1:9" s="20" customFormat="1" x14ac:dyDescent="0.25">
      <c r="A37" s="9"/>
      <c r="B37" s="14" t="s">
        <v>309</v>
      </c>
      <c r="C37" s="9"/>
      <c r="D37" s="14"/>
      <c r="E37" s="9"/>
      <c r="F37" s="14"/>
    </row>
    <row r="38" spans="1:9" x14ac:dyDescent="0.25">
      <c r="A38" s="12">
        <f>A35+1</f>
        <v>22</v>
      </c>
      <c r="B38" s="13" t="s">
        <v>7</v>
      </c>
      <c r="C38" s="13">
        <v>1</v>
      </c>
      <c r="D38" s="13"/>
      <c r="E38" s="13">
        <v>4</v>
      </c>
      <c r="F38" s="14">
        <f>C38+D38+E38</f>
        <v>5</v>
      </c>
    </row>
    <row r="39" spans="1:9" x14ac:dyDescent="0.25">
      <c r="A39" s="12">
        <f>A38+1</f>
        <v>23</v>
      </c>
      <c r="B39" s="13" t="s">
        <v>8</v>
      </c>
      <c r="C39" s="13">
        <v>34</v>
      </c>
      <c r="D39" s="13"/>
      <c r="E39" s="13">
        <f>10-1</f>
        <v>9</v>
      </c>
      <c r="F39" s="14">
        <f>C39+D39+E39</f>
        <v>43</v>
      </c>
    </row>
    <row r="40" spans="1:9" s="99" customFormat="1" x14ac:dyDescent="0.25">
      <c r="A40" s="97"/>
      <c r="B40" s="98" t="s">
        <v>308</v>
      </c>
      <c r="C40" s="97">
        <f>SUM(C38:C39)</f>
        <v>35</v>
      </c>
      <c r="D40" s="97"/>
      <c r="E40" s="97">
        <f>SUM(E38:E39)</f>
        <v>13</v>
      </c>
      <c r="F40" s="98"/>
      <c r="G40" s="99">
        <f>SUM(F38:F39)</f>
        <v>48</v>
      </c>
    </row>
    <row r="41" spans="1:9" s="20" customFormat="1" x14ac:dyDescent="0.25">
      <c r="A41" s="9"/>
      <c r="B41" s="14"/>
      <c r="C41" s="9"/>
      <c r="D41" s="9"/>
      <c r="E41" s="9"/>
      <c r="F41" s="14"/>
    </row>
    <row r="42" spans="1:9" s="20" customFormat="1" x14ac:dyDescent="0.25">
      <c r="A42" s="9"/>
      <c r="B42" s="14" t="s">
        <v>310</v>
      </c>
      <c r="C42" s="9"/>
      <c r="D42" s="9"/>
      <c r="E42" s="9"/>
      <c r="F42" s="14"/>
    </row>
    <row r="43" spans="1:9" x14ac:dyDescent="0.25">
      <c r="A43" s="12">
        <f>A39+1</f>
        <v>24</v>
      </c>
      <c r="B43" s="13" t="s">
        <v>38</v>
      </c>
      <c r="C43" s="13">
        <v>3</v>
      </c>
      <c r="D43" s="13"/>
      <c r="E43" s="13">
        <v>10</v>
      </c>
      <c r="F43" s="14">
        <f>C43+D43+E43</f>
        <v>13</v>
      </c>
      <c r="H43" s="19"/>
      <c r="I43" s="19"/>
    </row>
    <row r="44" spans="1:9" x14ac:dyDescent="0.25">
      <c r="A44" s="12"/>
      <c r="B44" s="13"/>
      <c r="C44" s="9"/>
      <c r="D44" s="13"/>
      <c r="E44" s="13"/>
      <c r="F44" s="14"/>
      <c r="H44" s="19"/>
      <c r="I44" s="19"/>
    </row>
    <row r="45" spans="1:9" x14ac:dyDescent="0.25">
      <c r="A45" s="12"/>
      <c r="B45" s="14" t="s">
        <v>311</v>
      </c>
      <c r="C45" s="13"/>
      <c r="D45" s="13"/>
      <c r="E45" s="13"/>
      <c r="F45" s="14"/>
      <c r="H45" s="19"/>
      <c r="I45" s="19"/>
    </row>
    <row r="46" spans="1:9" x14ac:dyDescent="0.25">
      <c r="A46" s="12">
        <f>A43+1</f>
        <v>25</v>
      </c>
      <c r="B46" s="13" t="s">
        <v>48</v>
      </c>
      <c r="C46" s="13">
        <v>1</v>
      </c>
      <c r="D46" s="13"/>
      <c r="E46" s="13"/>
      <c r="F46" s="14">
        <f t="shared" ref="F46:F47" si="4">C46+D46+E46</f>
        <v>1</v>
      </c>
    </row>
    <row r="47" spans="1:9" x14ac:dyDescent="0.25">
      <c r="A47" s="12">
        <f>A46+1</f>
        <v>26</v>
      </c>
      <c r="B47" s="13" t="s">
        <v>97</v>
      </c>
      <c r="C47" s="13"/>
      <c r="D47" s="13"/>
      <c r="E47" s="13">
        <v>1</v>
      </c>
      <c r="F47" s="14">
        <f t="shared" si="4"/>
        <v>1</v>
      </c>
    </row>
    <row r="48" spans="1:9" s="20" customFormat="1" x14ac:dyDescent="0.25">
      <c r="A48" s="9"/>
      <c r="B48" s="14"/>
      <c r="C48" s="9"/>
      <c r="D48" s="14"/>
      <c r="E48" s="9">
        <f>SUM(E43:E47)</f>
        <v>11</v>
      </c>
      <c r="F48" s="14"/>
    </row>
    <row r="49" spans="1:9" s="20" customFormat="1" x14ac:dyDescent="0.25">
      <c r="A49" s="9"/>
      <c r="B49" s="14" t="s">
        <v>68</v>
      </c>
      <c r="C49" s="9"/>
      <c r="D49" s="14"/>
      <c r="E49" s="9"/>
      <c r="F49" s="14"/>
    </row>
    <row r="50" spans="1:9" x14ac:dyDescent="0.25">
      <c r="A50" s="12">
        <f>A47+1</f>
        <v>27</v>
      </c>
      <c r="B50" s="13" t="s">
        <v>39</v>
      </c>
      <c r="C50" s="13">
        <v>2</v>
      </c>
      <c r="D50" s="13"/>
      <c r="E50" s="13"/>
      <c r="F50" s="14">
        <f>C50+D50+E50</f>
        <v>2</v>
      </c>
      <c r="H50" s="19"/>
      <c r="I50" s="19"/>
    </row>
    <row r="51" spans="1:9" x14ac:dyDescent="0.25">
      <c r="A51" s="12">
        <f t="shared" ref="A51:A76" si="5">A50+1</f>
        <v>28</v>
      </c>
      <c r="B51" s="13" t="s">
        <v>9</v>
      </c>
      <c r="C51" s="13">
        <v>1</v>
      </c>
      <c r="D51" s="13"/>
      <c r="E51" s="13"/>
      <c r="F51" s="14">
        <f t="shared" ref="F51:F76" si="6">C51+D51+E51</f>
        <v>1</v>
      </c>
    </row>
    <row r="52" spans="1:9" x14ac:dyDescent="0.25">
      <c r="A52" s="12">
        <f t="shared" si="5"/>
        <v>29</v>
      </c>
      <c r="B52" s="13" t="s">
        <v>40</v>
      </c>
      <c r="C52" s="13">
        <v>1</v>
      </c>
      <c r="D52" s="13"/>
      <c r="E52" s="13"/>
      <c r="F52" s="14">
        <f t="shared" si="6"/>
        <v>1</v>
      </c>
      <c r="H52" s="19"/>
      <c r="I52" s="19"/>
    </row>
    <row r="53" spans="1:9" x14ac:dyDescent="0.25">
      <c r="A53" s="12">
        <f t="shared" si="5"/>
        <v>30</v>
      </c>
      <c r="B53" s="13" t="s">
        <v>88</v>
      </c>
      <c r="C53" s="13"/>
      <c r="D53" s="13"/>
      <c r="E53" s="13">
        <f>2-1</f>
        <v>1</v>
      </c>
      <c r="F53" s="14">
        <f t="shared" si="6"/>
        <v>1</v>
      </c>
      <c r="G53" s="3">
        <f>SUM(F50:F53)</f>
        <v>5</v>
      </c>
    </row>
    <row r="54" spans="1:9" x14ac:dyDescent="0.25">
      <c r="A54" s="12"/>
      <c r="B54" s="13"/>
      <c r="C54" s="13"/>
      <c r="D54" s="13"/>
      <c r="E54" s="13"/>
      <c r="F54" s="14"/>
    </row>
    <row r="55" spans="1:9" x14ac:dyDescent="0.25">
      <c r="A55" s="12"/>
      <c r="B55" s="14" t="s">
        <v>312</v>
      </c>
      <c r="C55" s="13"/>
      <c r="D55" s="13"/>
      <c r="E55" s="13"/>
      <c r="F55" s="14"/>
    </row>
    <row r="56" spans="1:9" x14ac:dyDescent="0.25">
      <c r="A56" s="12">
        <f>A53+1</f>
        <v>31</v>
      </c>
      <c r="B56" s="13" t="s">
        <v>41</v>
      </c>
      <c r="C56" s="13">
        <v>3</v>
      </c>
      <c r="D56" s="13"/>
      <c r="E56" s="13">
        <v>5</v>
      </c>
      <c r="F56" s="14">
        <f t="shared" si="6"/>
        <v>8</v>
      </c>
      <c r="H56" s="19"/>
      <c r="I56" s="19"/>
    </row>
    <row r="57" spans="1:9" x14ac:dyDescent="0.25">
      <c r="A57" s="12"/>
      <c r="B57" s="13"/>
      <c r="C57" s="13"/>
      <c r="D57" s="13"/>
      <c r="E57" s="13"/>
      <c r="F57" s="14"/>
      <c r="H57" s="19"/>
      <c r="I57" s="19"/>
    </row>
    <row r="58" spans="1:9" x14ac:dyDescent="0.25">
      <c r="A58" s="12"/>
      <c r="B58" s="14" t="s">
        <v>306</v>
      </c>
      <c r="C58" s="13"/>
      <c r="D58" s="13"/>
      <c r="E58" s="13"/>
      <c r="F58" s="14"/>
      <c r="H58" s="19"/>
      <c r="I58" s="19"/>
    </row>
    <row r="59" spans="1:9" x14ac:dyDescent="0.25">
      <c r="A59" s="12">
        <f>A56+1</f>
        <v>32</v>
      </c>
      <c r="B59" s="13" t="s">
        <v>35</v>
      </c>
      <c r="C59" s="13">
        <v>3</v>
      </c>
      <c r="D59" s="13"/>
      <c r="E59" s="13">
        <v>3</v>
      </c>
      <c r="F59" s="14">
        <f t="shared" si="6"/>
        <v>6</v>
      </c>
    </row>
    <row r="60" spans="1:9" x14ac:dyDescent="0.25">
      <c r="A60" s="12">
        <f t="shared" si="5"/>
        <v>33</v>
      </c>
      <c r="B60" s="13" t="s">
        <v>92</v>
      </c>
      <c r="C60" s="13">
        <v>5</v>
      </c>
      <c r="D60" s="13"/>
      <c r="E60" s="13">
        <v>7</v>
      </c>
      <c r="F60" s="14">
        <f t="shared" si="6"/>
        <v>12</v>
      </c>
    </row>
    <row r="61" spans="1:9" x14ac:dyDescent="0.25">
      <c r="A61" s="12">
        <f t="shared" si="5"/>
        <v>34</v>
      </c>
      <c r="B61" s="13" t="s">
        <v>94</v>
      </c>
      <c r="C61" s="13">
        <v>4</v>
      </c>
      <c r="D61" s="13"/>
      <c r="E61" s="13">
        <v>4</v>
      </c>
      <c r="F61" s="14">
        <f t="shared" si="6"/>
        <v>8</v>
      </c>
      <c r="G61" s="3">
        <f>C60+C61+E60+E61</f>
        <v>20</v>
      </c>
    </row>
    <row r="62" spans="1:9" x14ac:dyDescent="0.25">
      <c r="A62" s="12"/>
      <c r="B62" s="13"/>
      <c r="C62" s="13"/>
      <c r="D62" s="13"/>
      <c r="E62" s="13"/>
      <c r="F62" s="14"/>
    </row>
    <row r="63" spans="1:9" x14ac:dyDescent="0.25">
      <c r="A63" s="12"/>
      <c r="B63" s="14" t="s">
        <v>313</v>
      </c>
      <c r="C63" s="13"/>
      <c r="D63" s="13"/>
      <c r="E63" s="13"/>
      <c r="F63" s="14"/>
    </row>
    <row r="64" spans="1:9" x14ac:dyDescent="0.25">
      <c r="A64" s="12">
        <f>A61+1</f>
        <v>35</v>
      </c>
      <c r="B64" s="13" t="s">
        <v>289</v>
      </c>
      <c r="C64" s="13">
        <v>1</v>
      </c>
      <c r="D64" s="13"/>
      <c r="E64" s="13"/>
      <c r="F64" s="14">
        <f t="shared" si="6"/>
        <v>1</v>
      </c>
    </row>
    <row r="65" spans="1:7" x14ac:dyDescent="0.25">
      <c r="A65" s="12">
        <f t="shared" si="5"/>
        <v>36</v>
      </c>
      <c r="B65" s="13" t="s">
        <v>290</v>
      </c>
      <c r="C65" s="13">
        <v>2</v>
      </c>
      <c r="D65" s="13"/>
      <c r="E65" s="13"/>
      <c r="F65" s="14">
        <f t="shared" si="6"/>
        <v>2</v>
      </c>
    </row>
    <row r="66" spans="1:7" x14ac:dyDescent="0.25">
      <c r="A66" s="12">
        <f t="shared" si="5"/>
        <v>37</v>
      </c>
      <c r="B66" s="13" t="s">
        <v>291</v>
      </c>
      <c r="C66" s="13">
        <v>1</v>
      </c>
      <c r="D66" s="13"/>
      <c r="E66" s="13"/>
      <c r="F66" s="14">
        <f t="shared" si="6"/>
        <v>1</v>
      </c>
    </row>
    <row r="67" spans="1:7" x14ac:dyDescent="0.25">
      <c r="A67" s="12">
        <f t="shared" si="5"/>
        <v>38</v>
      </c>
      <c r="B67" s="13" t="s">
        <v>292</v>
      </c>
      <c r="C67" s="13">
        <v>4</v>
      </c>
      <c r="D67" s="13"/>
      <c r="E67" s="13">
        <v>5</v>
      </c>
      <c r="F67" s="14">
        <f t="shared" si="6"/>
        <v>9</v>
      </c>
      <c r="G67" s="3">
        <f>SUM(F64:F67)</f>
        <v>13</v>
      </c>
    </row>
    <row r="68" spans="1:7" x14ac:dyDescent="0.25">
      <c r="A68" s="12"/>
      <c r="B68" s="13"/>
      <c r="C68" s="13"/>
      <c r="D68" s="13"/>
      <c r="E68" s="13"/>
      <c r="F68" s="14"/>
    </row>
    <row r="69" spans="1:7" x14ac:dyDescent="0.25">
      <c r="A69" s="12"/>
      <c r="B69" s="14" t="s">
        <v>314</v>
      </c>
      <c r="C69" s="13"/>
      <c r="D69" s="13"/>
      <c r="E69" s="13"/>
      <c r="F69" s="14"/>
    </row>
    <row r="70" spans="1:7" x14ac:dyDescent="0.25">
      <c r="A70" s="12">
        <f>A67+1</f>
        <v>39</v>
      </c>
      <c r="B70" s="13" t="s">
        <v>14</v>
      </c>
      <c r="C70" s="13">
        <v>4</v>
      </c>
      <c r="D70" s="13"/>
      <c r="E70" s="13">
        <v>6</v>
      </c>
      <c r="F70" s="14">
        <f t="shared" si="6"/>
        <v>10</v>
      </c>
    </row>
    <row r="71" spans="1:7" x14ac:dyDescent="0.25">
      <c r="A71" s="12">
        <f t="shared" si="5"/>
        <v>40</v>
      </c>
      <c r="B71" s="13" t="s">
        <v>245</v>
      </c>
      <c r="C71" s="13">
        <v>5</v>
      </c>
      <c r="D71" s="13"/>
      <c r="E71" s="13"/>
      <c r="F71" s="14">
        <f t="shared" si="6"/>
        <v>5</v>
      </c>
    </row>
    <row r="72" spans="1:7" x14ac:dyDescent="0.25">
      <c r="A72" s="12"/>
      <c r="B72" s="13"/>
      <c r="C72" s="13"/>
      <c r="D72" s="13"/>
      <c r="E72" s="13"/>
      <c r="F72" s="14"/>
    </row>
    <row r="73" spans="1:7" x14ac:dyDescent="0.25">
      <c r="A73" s="12"/>
      <c r="B73" s="14" t="s">
        <v>315</v>
      </c>
      <c r="C73" s="13"/>
      <c r="D73" s="13"/>
      <c r="E73" s="13"/>
      <c r="F73" s="14"/>
    </row>
    <row r="74" spans="1:7" x14ac:dyDescent="0.25">
      <c r="A74" s="12">
        <f>A71+1</f>
        <v>41</v>
      </c>
      <c r="B74" s="13" t="s">
        <v>16</v>
      </c>
      <c r="C74" s="13">
        <v>2</v>
      </c>
      <c r="D74" s="13"/>
      <c r="E74" s="13"/>
      <c r="F74" s="14">
        <f t="shared" si="6"/>
        <v>2</v>
      </c>
    </row>
    <row r="75" spans="1:7" x14ac:dyDescent="0.25">
      <c r="A75" s="12">
        <f t="shared" si="5"/>
        <v>42</v>
      </c>
      <c r="B75" s="13" t="s">
        <v>17</v>
      </c>
      <c r="C75" s="13">
        <v>1</v>
      </c>
      <c r="D75" s="13"/>
      <c r="E75" s="13"/>
      <c r="F75" s="14">
        <f t="shared" si="6"/>
        <v>1</v>
      </c>
    </row>
    <row r="76" spans="1:7" x14ac:dyDescent="0.25">
      <c r="A76" s="12">
        <f t="shared" si="5"/>
        <v>43</v>
      </c>
      <c r="B76" s="13" t="s">
        <v>51</v>
      </c>
      <c r="C76" s="13">
        <v>1</v>
      </c>
      <c r="D76" s="13"/>
      <c r="E76" s="13"/>
      <c r="F76" s="14">
        <f t="shared" si="6"/>
        <v>1</v>
      </c>
    </row>
    <row r="77" spans="1:7" x14ac:dyDescent="0.25">
      <c r="A77" s="12"/>
      <c r="B77" s="13"/>
      <c r="C77" s="13"/>
      <c r="D77" s="13"/>
      <c r="E77" s="13"/>
      <c r="F77" s="14"/>
    </row>
    <row r="78" spans="1:7" x14ac:dyDescent="0.25">
      <c r="A78" s="12"/>
      <c r="B78" s="14" t="s">
        <v>316</v>
      </c>
      <c r="C78" s="13"/>
      <c r="D78" s="13"/>
      <c r="E78" s="13"/>
      <c r="F78" s="14"/>
    </row>
    <row r="79" spans="1:7" x14ac:dyDescent="0.25">
      <c r="A79" s="12">
        <f>A76+1</f>
        <v>44</v>
      </c>
      <c r="B79" s="13" t="s">
        <v>49</v>
      </c>
      <c r="C79" s="13">
        <v>2</v>
      </c>
      <c r="D79" s="13"/>
      <c r="E79" s="13"/>
      <c r="F79" s="14">
        <f>C79+D79+E79</f>
        <v>2</v>
      </c>
    </row>
    <row r="80" spans="1:7" s="20" customFormat="1" x14ac:dyDescent="0.25">
      <c r="A80" s="9"/>
      <c r="B80" s="14"/>
      <c r="C80" s="9"/>
      <c r="D80" s="14"/>
      <c r="E80" s="9">
        <f>SUM(E50:E76)</f>
        <v>31</v>
      </c>
      <c r="F80" s="14"/>
    </row>
    <row r="81" spans="1:6" s="20" customFormat="1" x14ac:dyDescent="0.25">
      <c r="A81" s="12">
        <f>A79+1</f>
        <v>45</v>
      </c>
      <c r="B81" s="14" t="s">
        <v>326</v>
      </c>
      <c r="C81" s="9"/>
      <c r="D81" s="14"/>
      <c r="E81" s="9"/>
      <c r="F81" s="14"/>
    </row>
    <row r="82" spans="1:6" s="20" customFormat="1" x14ac:dyDescent="0.25">
      <c r="A82" s="9"/>
      <c r="B82" s="16" t="s">
        <v>327</v>
      </c>
      <c r="C82" s="107">
        <v>1</v>
      </c>
      <c r="D82" s="14"/>
      <c r="E82" s="9"/>
      <c r="F82" s="14"/>
    </row>
    <row r="83" spans="1:6" s="20" customFormat="1" x14ac:dyDescent="0.25">
      <c r="A83" s="9"/>
      <c r="B83" s="14" t="s">
        <v>191</v>
      </c>
      <c r="C83" s="9"/>
      <c r="D83" s="14"/>
      <c r="E83" s="9"/>
      <c r="F83" s="14"/>
    </row>
    <row r="84" spans="1:6" x14ac:dyDescent="0.25">
      <c r="A84" s="12">
        <f>A81+1</f>
        <v>46</v>
      </c>
      <c r="B84" s="13" t="s">
        <v>294</v>
      </c>
      <c r="C84" s="13">
        <v>1</v>
      </c>
      <c r="D84" s="13"/>
      <c r="E84" s="13"/>
      <c r="F84" s="14">
        <f>C84+D84+E84</f>
        <v>1</v>
      </c>
    </row>
    <row r="85" spans="1:6" x14ac:dyDescent="0.25">
      <c r="A85" s="70">
        <f t="shared" ref="A85:A95" si="7">A84+1</f>
        <v>47</v>
      </c>
      <c r="B85" s="13" t="s">
        <v>342</v>
      </c>
      <c r="C85" s="13">
        <v>1</v>
      </c>
      <c r="D85" s="13"/>
      <c r="E85" s="13"/>
      <c r="F85" s="14">
        <f t="shared" ref="F85:F105" si="8">C85+D85+E85</f>
        <v>1</v>
      </c>
    </row>
    <row r="86" spans="1:6" x14ac:dyDescent="0.25">
      <c r="A86" s="70">
        <f t="shared" si="7"/>
        <v>48</v>
      </c>
      <c r="B86" s="13" t="s">
        <v>328</v>
      </c>
      <c r="C86" s="13">
        <v>1</v>
      </c>
      <c r="D86" s="13"/>
      <c r="E86" s="13"/>
      <c r="F86" s="14">
        <f t="shared" si="8"/>
        <v>1</v>
      </c>
    </row>
    <row r="87" spans="1:6" x14ac:dyDescent="0.25">
      <c r="A87" s="70">
        <f t="shared" si="7"/>
        <v>49</v>
      </c>
      <c r="B87" s="13" t="s">
        <v>330</v>
      </c>
      <c r="C87" s="13">
        <v>3</v>
      </c>
      <c r="D87" s="13"/>
      <c r="E87" s="13">
        <v>2</v>
      </c>
      <c r="F87" s="14">
        <f t="shared" si="8"/>
        <v>5</v>
      </c>
    </row>
    <row r="88" spans="1:6" x14ac:dyDescent="0.25">
      <c r="A88" s="70">
        <f t="shared" si="7"/>
        <v>50</v>
      </c>
      <c r="B88" s="13" t="s">
        <v>340</v>
      </c>
      <c r="C88" s="13">
        <v>1</v>
      </c>
      <c r="D88" s="13"/>
      <c r="E88" s="13"/>
      <c r="F88" s="14">
        <f t="shared" si="8"/>
        <v>1</v>
      </c>
    </row>
    <row r="89" spans="1:6" x14ac:dyDescent="0.25">
      <c r="A89" s="70">
        <f t="shared" si="7"/>
        <v>51</v>
      </c>
      <c r="B89" s="13" t="s">
        <v>98</v>
      </c>
      <c r="C89" s="13">
        <v>1</v>
      </c>
      <c r="D89" s="13"/>
      <c r="E89" s="13"/>
      <c r="F89" s="14">
        <f t="shared" si="8"/>
        <v>1</v>
      </c>
    </row>
    <row r="90" spans="1:6" x14ac:dyDescent="0.25">
      <c r="A90" s="70">
        <f t="shared" si="7"/>
        <v>52</v>
      </c>
      <c r="B90" s="13" t="s">
        <v>329</v>
      </c>
      <c r="C90" s="13">
        <v>3</v>
      </c>
      <c r="D90" s="13"/>
      <c r="E90" s="13"/>
      <c r="F90" s="14">
        <f t="shared" si="8"/>
        <v>3</v>
      </c>
    </row>
    <row r="91" spans="1:6" x14ac:dyDescent="0.25">
      <c r="A91" s="70">
        <f t="shared" si="7"/>
        <v>53</v>
      </c>
      <c r="B91" s="13" t="s">
        <v>296</v>
      </c>
      <c r="C91" s="13">
        <v>1</v>
      </c>
      <c r="D91" s="13"/>
      <c r="E91" s="13">
        <v>1</v>
      </c>
      <c r="F91" s="14">
        <f t="shared" si="8"/>
        <v>2</v>
      </c>
    </row>
    <row r="92" spans="1:6" x14ac:dyDescent="0.25">
      <c r="A92" s="70">
        <f t="shared" si="7"/>
        <v>54</v>
      </c>
      <c r="B92" s="14" t="s">
        <v>325</v>
      </c>
      <c r="C92" s="13">
        <v>3</v>
      </c>
      <c r="D92" s="13"/>
      <c r="E92" s="13">
        <v>2</v>
      </c>
      <c r="F92" s="14">
        <f t="shared" si="8"/>
        <v>5</v>
      </c>
    </row>
    <row r="93" spans="1:6" x14ac:dyDescent="0.25">
      <c r="A93" s="70">
        <f t="shared" si="7"/>
        <v>55</v>
      </c>
      <c r="B93" s="14" t="s">
        <v>324</v>
      </c>
      <c r="C93" s="13">
        <v>1</v>
      </c>
      <c r="D93" s="13"/>
      <c r="E93" s="13">
        <v>1</v>
      </c>
      <c r="F93" s="14">
        <f t="shared" si="8"/>
        <v>2</v>
      </c>
    </row>
    <row r="94" spans="1:6" x14ac:dyDescent="0.25">
      <c r="A94" s="70">
        <f t="shared" si="7"/>
        <v>56</v>
      </c>
      <c r="B94" s="13" t="s">
        <v>129</v>
      </c>
      <c r="C94" s="13">
        <v>3</v>
      </c>
      <c r="D94" s="13"/>
      <c r="E94" s="13">
        <v>4</v>
      </c>
      <c r="F94" s="14">
        <f t="shared" si="8"/>
        <v>7</v>
      </c>
    </row>
    <row r="95" spans="1:6" x14ac:dyDescent="0.25">
      <c r="A95" s="70">
        <f t="shared" si="7"/>
        <v>57</v>
      </c>
      <c r="B95" s="13" t="s">
        <v>242</v>
      </c>
      <c r="C95" s="13"/>
      <c r="D95" s="13"/>
      <c r="E95" s="13">
        <v>1</v>
      </c>
      <c r="F95" s="14">
        <f t="shared" si="8"/>
        <v>1</v>
      </c>
    </row>
    <row r="96" spans="1:6" x14ac:dyDescent="0.25">
      <c r="A96" s="12">
        <f t="shared" ref="A96:A104" si="9">A95+1</f>
        <v>58</v>
      </c>
      <c r="B96" s="13" t="s">
        <v>157</v>
      </c>
      <c r="C96" s="13">
        <v>1</v>
      </c>
      <c r="D96" s="13"/>
      <c r="E96" s="13">
        <f>6+2</f>
        <v>8</v>
      </c>
      <c r="F96" s="14">
        <f t="shared" si="8"/>
        <v>9</v>
      </c>
    </row>
    <row r="97" spans="1:6" x14ac:dyDescent="0.25">
      <c r="A97" s="12">
        <f t="shared" si="9"/>
        <v>59</v>
      </c>
      <c r="B97" s="13" t="s">
        <v>58</v>
      </c>
      <c r="C97" s="13">
        <v>1</v>
      </c>
      <c r="D97" s="13"/>
      <c r="E97" s="13"/>
      <c r="F97" s="14">
        <f t="shared" si="8"/>
        <v>1</v>
      </c>
    </row>
    <row r="98" spans="1:6" x14ac:dyDescent="0.25">
      <c r="A98" s="12">
        <f t="shared" si="9"/>
        <v>60</v>
      </c>
      <c r="B98" s="13" t="s">
        <v>301</v>
      </c>
      <c r="C98" s="13"/>
      <c r="D98" s="13"/>
      <c r="E98" s="13">
        <v>1</v>
      </c>
      <c r="F98" s="14">
        <f t="shared" si="8"/>
        <v>1</v>
      </c>
    </row>
    <row r="99" spans="1:6" x14ac:dyDescent="0.25">
      <c r="A99" s="12">
        <f t="shared" si="9"/>
        <v>61</v>
      </c>
      <c r="B99" s="13" t="s">
        <v>101</v>
      </c>
      <c r="C99" s="13"/>
      <c r="D99" s="13"/>
      <c r="E99" s="13">
        <v>3</v>
      </c>
      <c r="F99" s="14">
        <f t="shared" si="8"/>
        <v>3</v>
      </c>
    </row>
    <row r="100" spans="1:6" x14ac:dyDescent="0.25">
      <c r="A100" s="12">
        <f t="shared" si="9"/>
        <v>62</v>
      </c>
      <c r="B100" s="13" t="s">
        <v>243</v>
      </c>
      <c r="C100" s="13"/>
      <c r="D100" s="13"/>
      <c r="E100" s="13">
        <v>1</v>
      </c>
      <c r="F100" s="14">
        <f t="shared" si="8"/>
        <v>1</v>
      </c>
    </row>
    <row r="101" spans="1:6" x14ac:dyDescent="0.25">
      <c r="A101" s="12">
        <f t="shared" si="9"/>
        <v>63</v>
      </c>
      <c r="B101" s="13" t="s">
        <v>273</v>
      </c>
      <c r="C101" s="13"/>
      <c r="D101" s="13"/>
      <c r="E101" s="13">
        <v>1</v>
      </c>
      <c r="F101" s="14">
        <f t="shared" si="8"/>
        <v>1</v>
      </c>
    </row>
    <row r="102" spans="1:6" x14ac:dyDescent="0.25">
      <c r="A102" s="12">
        <f t="shared" si="9"/>
        <v>64</v>
      </c>
      <c r="B102" s="13" t="s">
        <v>244</v>
      </c>
      <c r="C102" s="13"/>
      <c r="D102" s="13"/>
      <c r="E102" s="13">
        <v>1</v>
      </c>
      <c r="F102" s="14">
        <f t="shared" si="8"/>
        <v>1</v>
      </c>
    </row>
    <row r="103" spans="1:6" x14ac:dyDescent="0.25">
      <c r="A103" s="12">
        <f t="shared" si="9"/>
        <v>65</v>
      </c>
      <c r="B103" s="13" t="s">
        <v>103</v>
      </c>
      <c r="C103" s="13">
        <v>19</v>
      </c>
      <c r="D103" s="13"/>
      <c r="E103" s="13">
        <v>77</v>
      </c>
      <c r="F103" s="14">
        <f t="shared" si="8"/>
        <v>96</v>
      </c>
    </row>
    <row r="104" spans="1:6" x14ac:dyDescent="0.25">
      <c r="A104" s="12">
        <f t="shared" si="9"/>
        <v>66</v>
      </c>
      <c r="B104" s="13" t="s">
        <v>20</v>
      </c>
      <c r="C104" s="13">
        <v>1</v>
      </c>
      <c r="D104" s="13"/>
      <c r="E104" s="13"/>
      <c r="F104" s="14">
        <f t="shared" si="8"/>
        <v>1</v>
      </c>
    </row>
    <row r="105" spans="1:6" x14ac:dyDescent="0.25">
      <c r="A105" s="1">
        <v>65</v>
      </c>
      <c r="B105" s="13" t="s">
        <v>21</v>
      </c>
      <c r="C105" s="13">
        <v>1</v>
      </c>
      <c r="D105" s="13"/>
      <c r="E105" s="13"/>
      <c r="F105" s="14">
        <f t="shared" si="8"/>
        <v>1</v>
      </c>
    </row>
    <row r="106" spans="1:6" s="20" customFormat="1" x14ac:dyDescent="0.25">
      <c r="A106" s="9"/>
      <c r="B106" s="14" t="s">
        <v>307</v>
      </c>
      <c r="C106" s="9">
        <f>SUM(C84:C105)</f>
        <v>42</v>
      </c>
      <c r="D106" s="14"/>
      <c r="E106" s="9">
        <f>SUM(E87:E105)</f>
        <v>103</v>
      </c>
      <c r="F106" s="14"/>
    </row>
    <row r="107" spans="1:6" x14ac:dyDescent="0.25">
      <c r="A107" s="12"/>
      <c r="B107" s="14" t="s">
        <v>5</v>
      </c>
      <c r="C107" s="9">
        <f>C4+C19+C26+SUM(C29:C35)+C40+SUM(C43:C82)+C106</f>
        <v>286</v>
      </c>
      <c r="D107" s="16"/>
      <c r="E107" s="9">
        <f>E19+E26+E40+E48+E80+E106+E32</f>
        <v>238</v>
      </c>
      <c r="F107" s="14">
        <f>SUM(F4:F105)</f>
        <v>523</v>
      </c>
    </row>
    <row r="108" spans="1:6" x14ac:dyDescent="0.25">
      <c r="A108" s="29"/>
      <c r="B108" s="61"/>
      <c r="C108" s="111"/>
      <c r="D108" s="27"/>
      <c r="E108" s="111"/>
      <c r="F108" s="61">
        <f>C107+E107</f>
        <v>524</v>
      </c>
    </row>
    <row r="109" spans="1:6" x14ac:dyDescent="0.25">
      <c r="A109" s="29"/>
      <c r="B109" s="61"/>
      <c r="C109" s="111"/>
      <c r="D109" s="27"/>
      <c r="E109" s="111"/>
      <c r="F109" s="61"/>
    </row>
    <row r="110" spans="1:6" x14ac:dyDescent="0.25">
      <c r="A110" s="29"/>
      <c r="B110" s="61"/>
      <c r="C110" s="331" t="s">
        <v>274</v>
      </c>
      <c r="D110" s="331"/>
      <c r="E110" s="331"/>
      <c r="F110" s="331"/>
    </row>
    <row r="111" spans="1:6" x14ac:dyDescent="0.25">
      <c r="A111" s="29"/>
      <c r="B111" s="61"/>
      <c r="C111" s="112"/>
      <c r="D111" s="43"/>
      <c r="E111" s="112"/>
      <c r="F111" s="112"/>
    </row>
    <row r="112" spans="1:6" x14ac:dyDescent="0.25">
      <c r="C112" s="17"/>
      <c r="D112" s="17"/>
      <c r="E112" s="113"/>
      <c r="F112" s="113"/>
    </row>
    <row r="113" spans="2:6" x14ac:dyDescent="0.25">
      <c r="C113" s="17"/>
      <c r="D113" s="17"/>
      <c r="E113" s="113"/>
      <c r="F113" s="113"/>
    </row>
    <row r="114" spans="2:6" x14ac:dyDescent="0.25">
      <c r="C114" s="332" t="s">
        <v>275</v>
      </c>
      <c r="D114" s="332"/>
      <c r="E114" s="332"/>
      <c r="F114" s="332"/>
    </row>
    <row r="115" spans="2:6" x14ac:dyDescent="0.25">
      <c r="C115" s="332" t="s">
        <v>276</v>
      </c>
      <c r="D115" s="332"/>
      <c r="E115" s="332"/>
      <c r="F115" s="332"/>
    </row>
    <row r="124" spans="2:6" x14ac:dyDescent="0.25">
      <c r="C124" s="56"/>
    </row>
    <row r="125" spans="2:6" x14ac:dyDescent="0.25">
      <c r="B125" s="56"/>
      <c r="C125" s="56"/>
    </row>
    <row r="126" spans="2:6" x14ac:dyDescent="0.25">
      <c r="B126" s="56"/>
      <c r="C126" s="56"/>
    </row>
    <row r="127" spans="2:6" x14ac:dyDescent="0.25">
      <c r="B127" s="56"/>
      <c r="C127" s="56"/>
      <c r="E127" s="56"/>
    </row>
    <row r="128" spans="2:6" x14ac:dyDescent="0.25">
      <c r="B128" s="56"/>
      <c r="C128" s="56"/>
    </row>
    <row r="129" spans="2:3" x14ac:dyDescent="0.25">
      <c r="B129" s="56"/>
      <c r="C129" s="56"/>
    </row>
    <row r="130" spans="2:3" x14ac:dyDescent="0.25">
      <c r="B130" s="56"/>
      <c r="C130" s="56"/>
    </row>
    <row r="131" spans="2:3" x14ac:dyDescent="0.25">
      <c r="C131" s="56"/>
    </row>
  </sheetData>
  <mergeCells count="4">
    <mergeCell ref="D2:D3"/>
    <mergeCell ref="C110:F110"/>
    <mergeCell ref="C114:F114"/>
    <mergeCell ref="C115:F115"/>
  </mergeCells>
  <pageMargins left="0.7" right="0.7" top="0.75" bottom="0.75" header="0.3" footer="0.3"/>
  <pageSetup paperSize="2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opLeftCell="A22" workbookViewId="0">
      <selection activeCell="A117" sqref="A117:XFD126"/>
    </sheetView>
  </sheetViews>
  <sheetFormatPr defaultRowHeight="15" x14ac:dyDescent="0.25"/>
  <cols>
    <col min="1" max="1" width="5.42578125" style="1" customWidth="1"/>
    <col min="2" max="2" width="47.855468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9" x14ac:dyDescent="0.25">
      <c r="A1" s="18" t="s">
        <v>338</v>
      </c>
      <c r="B1" s="18"/>
      <c r="C1" s="18"/>
    </row>
    <row r="2" spans="1:9" s="6" customFormat="1" x14ac:dyDescent="0.25">
      <c r="A2" s="114" t="s">
        <v>0</v>
      </c>
      <c r="B2" s="114" t="s">
        <v>1</v>
      </c>
      <c r="C2" s="114" t="s">
        <v>2</v>
      </c>
      <c r="D2" s="323" t="s">
        <v>82</v>
      </c>
      <c r="E2" s="114" t="s">
        <v>3</v>
      </c>
      <c r="F2" s="114" t="s">
        <v>5</v>
      </c>
    </row>
    <row r="3" spans="1:9" s="6" customFormat="1" x14ac:dyDescent="0.25">
      <c r="A3" s="114"/>
      <c r="B3" s="114"/>
      <c r="C3" s="114"/>
      <c r="D3" s="324"/>
      <c r="E3" s="114"/>
      <c r="F3" s="114"/>
    </row>
    <row r="4" spans="1:9" s="104" customFormat="1" x14ac:dyDescent="0.25">
      <c r="A4" s="101">
        <v>1</v>
      </c>
      <c r="B4" s="102" t="s">
        <v>37</v>
      </c>
      <c r="C4" s="103">
        <v>11</v>
      </c>
      <c r="D4" s="103"/>
      <c r="E4" s="103"/>
      <c r="F4" s="98">
        <f>C4+D4+E4</f>
        <v>11</v>
      </c>
    </row>
    <row r="5" spans="1:9" s="63" customFormat="1" x14ac:dyDescent="0.25">
      <c r="A5" s="7"/>
      <c r="B5" s="11" t="s">
        <v>63</v>
      </c>
      <c r="C5" s="114"/>
      <c r="D5" s="114"/>
      <c r="E5" s="114"/>
      <c r="F5" s="14"/>
    </row>
    <row r="6" spans="1:9" x14ac:dyDescent="0.25">
      <c r="A6" s="12">
        <f>A4+1</f>
        <v>2</v>
      </c>
      <c r="B6" s="13" t="s">
        <v>23</v>
      </c>
      <c r="C6" s="13">
        <v>7</v>
      </c>
      <c r="D6" s="13">
        <v>6</v>
      </c>
      <c r="E6" s="13">
        <v>4</v>
      </c>
      <c r="F6" s="14">
        <f t="shared" ref="F6:F68" si="0">C6+D6+E6</f>
        <v>17</v>
      </c>
      <c r="H6" s="19"/>
      <c r="I6" s="19"/>
    </row>
    <row r="7" spans="1:9" x14ac:dyDescent="0.25">
      <c r="A7" s="12">
        <f t="shared" ref="A7:A18" si="1">A6+1</f>
        <v>3</v>
      </c>
      <c r="B7" s="13" t="s">
        <v>140</v>
      </c>
      <c r="C7" s="13">
        <v>1</v>
      </c>
      <c r="D7" s="13"/>
      <c r="E7" s="13"/>
      <c r="F7" s="14">
        <f t="shared" si="0"/>
        <v>1</v>
      </c>
      <c r="H7" s="19"/>
      <c r="I7" s="19"/>
    </row>
    <row r="8" spans="1:9" x14ac:dyDescent="0.25">
      <c r="A8" s="12">
        <f t="shared" si="1"/>
        <v>4</v>
      </c>
      <c r="B8" s="13" t="s">
        <v>24</v>
      </c>
      <c r="C8" s="13">
        <v>3</v>
      </c>
      <c r="D8" s="13"/>
      <c r="E8" s="13"/>
      <c r="F8" s="14">
        <f t="shared" si="0"/>
        <v>3</v>
      </c>
      <c r="H8" s="19"/>
      <c r="I8" s="19"/>
    </row>
    <row r="9" spans="1:9" x14ac:dyDescent="0.25">
      <c r="A9" s="12">
        <f t="shared" si="1"/>
        <v>5</v>
      </c>
      <c r="B9" s="13" t="s">
        <v>25</v>
      </c>
      <c r="C9" s="13">
        <v>2</v>
      </c>
      <c r="D9" s="13"/>
      <c r="E9" s="13"/>
      <c r="F9" s="14">
        <f t="shared" si="0"/>
        <v>2</v>
      </c>
      <c r="H9" s="19"/>
      <c r="I9" s="19"/>
    </row>
    <row r="10" spans="1:9" x14ac:dyDescent="0.25">
      <c r="A10" s="12">
        <f t="shared" si="1"/>
        <v>6</v>
      </c>
      <c r="B10" s="13" t="s">
        <v>32</v>
      </c>
      <c r="C10" s="13">
        <v>1</v>
      </c>
      <c r="D10" s="13"/>
      <c r="E10" s="13"/>
      <c r="F10" s="14">
        <f t="shared" si="0"/>
        <v>1</v>
      </c>
      <c r="H10" s="19"/>
      <c r="I10" s="19"/>
    </row>
    <row r="11" spans="1:9" x14ac:dyDescent="0.25">
      <c r="A11" s="12">
        <f t="shared" si="1"/>
        <v>7</v>
      </c>
      <c r="B11" s="13" t="s">
        <v>26</v>
      </c>
      <c r="C11" s="13">
        <v>2</v>
      </c>
      <c r="D11" s="13">
        <v>1</v>
      </c>
      <c r="E11" s="13"/>
      <c r="F11" s="14">
        <f t="shared" si="0"/>
        <v>3</v>
      </c>
      <c r="H11" s="19"/>
      <c r="I11" s="19"/>
    </row>
    <row r="12" spans="1:9" x14ac:dyDescent="0.25">
      <c r="A12" s="12">
        <f t="shared" si="1"/>
        <v>8</v>
      </c>
      <c r="B12" s="13" t="s">
        <v>27</v>
      </c>
      <c r="C12" s="13">
        <v>4</v>
      </c>
      <c r="D12" s="13"/>
      <c r="E12" s="13"/>
      <c r="F12" s="14">
        <f t="shared" si="0"/>
        <v>4</v>
      </c>
      <c r="H12" s="19"/>
      <c r="I12" s="19"/>
    </row>
    <row r="13" spans="1:9" x14ac:dyDescent="0.25">
      <c r="A13" s="12">
        <f t="shared" si="1"/>
        <v>9</v>
      </c>
      <c r="B13" s="13" t="s">
        <v>28</v>
      </c>
      <c r="C13" s="13">
        <v>2</v>
      </c>
      <c r="D13" s="13"/>
      <c r="E13" s="13"/>
      <c r="F13" s="14">
        <f t="shared" si="0"/>
        <v>2</v>
      </c>
      <c r="H13" s="19"/>
      <c r="I13" s="19"/>
    </row>
    <row r="14" spans="1:9" x14ac:dyDescent="0.25">
      <c r="A14" s="12">
        <f t="shared" si="1"/>
        <v>10</v>
      </c>
      <c r="B14" s="13" t="s">
        <v>29</v>
      </c>
      <c r="C14" s="13">
        <v>2</v>
      </c>
      <c r="D14" s="13"/>
      <c r="E14" s="13"/>
      <c r="F14" s="14">
        <f t="shared" si="0"/>
        <v>2</v>
      </c>
      <c r="H14" s="19"/>
      <c r="I14" s="19"/>
    </row>
    <row r="15" spans="1:9" x14ac:dyDescent="0.25">
      <c r="A15" s="12">
        <f t="shared" si="1"/>
        <v>11</v>
      </c>
      <c r="B15" s="13" t="s">
        <v>30</v>
      </c>
      <c r="C15" s="13">
        <v>2</v>
      </c>
      <c r="D15" s="13"/>
      <c r="E15" s="13"/>
      <c r="F15" s="14">
        <f t="shared" si="0"/>
        <v>2</v>
      </c>
      <c r="H15" s="19"/>
      <c r="I15" s="19"/>
    </row>
    <row r="16" spans="1:9" x14ac:dyDescent="0.25">
      <c r="A16" s="12">
        <f t="shared" si="1"/>
        <v>12</v>
      </c>
      <c r="B16" s="13" t="s">
        <v>31</v>
      </c>
      <c r="C16" s="13">
        <v>1</v>
      </c>
      <c r="D16" s="13"/>
      <c r="E16" s="13"/>
      <c r="F16" s="14">
        <f t="shared" si="0"/>
        <v>1</v>
      </c>
      <c r="H16" s="19"/>
      <c r="I16" s="19"/>
    </row>
    <row r="17" spans="1:11" x14ac:dyDescent="0.25">
      <c r="A17" s="12">
        <f t="shared" si="1"/>
        <v>13</v>
      </c>
      <c r="B17" s="13" t="s">
        <v>33</v>
      </c>
      <c r="C17" s="13">
        <v>1</v>
      </c>
      <c r="D17" s="13"/>
      <c r="E17" s="13"/>
      <c r="F17" s="14">
        <f t="shared" si="0"/>
        <v>1</v>
      </c>
      <c r="H17" s="19"/>
      <c r="I17" s="19"/>
    </row>
    <row r="18" spans="1:11" x14ac:dyDescent="0.25">
      <c r="A18" s="12">
        <f t="shared" si="1"/>
        <v>14</v>
      </c>
      <c r="B18" s="13" t="s">
        <v>34</v>
      </c>
      <c r="C18" s="13">
        <v>2</v>
      </c>
      <c r="D18" s="13"/>
      <c r="E18" s="13"/>
      <c r="F18" s="14">
        <f t="shared" si="0"/>
        <v>2</v>
      </c>
      <c r="H18" s="19"/>
      <c r="I18" s="19"/>
    </row>
    <row r="19" spans="1:11" s="99" customFormat="1" x14ac:dyDescent="0.25">
      <c r="A19" s="97"/>
      <c r="B19" s="98" t="s">
        <v>303</v>
      </c>
      <c r="C19" s="97">
        <f>SUM(C6:C18)+D6+D11</f>
        <v>37</v>
      </c>
      <c r="D19" s="98"/>
      <c r="E19" s="98">
        <f>SUM(E6:E18)</f>
        <v>4</v>
      </c>
      <c r="F19" s="98"/>
      <c r="H19" s="100"/>
      <c r="I19" s="100"/>
    </row>
    <row r="20" spans="1:11" s="20" customFormat="1" x14ac:dyDescent="0.25">
      <c r="A20" s="9"/>
      <c r="B20" s="14"/>
      <c r="C20" s="9"/>
      <c r="D20" s="14"/>
      <c r="E20" s="14"/>
      <c r="F20" s="14"/>
      <c r="H20" s="61"/>
      <c r="I20" s="61"/>
    </row>
    <row r="21" spans="1:11" s="20" customFormat="1" x14ac:dyDescent="0.25">
      <c r="A21" s="9"/>
      <c r="B21" s="14" t="s">
        <v>304</v>
      </c>
      <c r="C21" s="9"/>
      <c r="D21" s="14"/>
      <c r="E21" s="14"/>
      <c r="F21" s="14"/>
      <c r="H21" s="61"/>
      <c r="I21" s="61"/>
    </row>
    <row r="22" spans="1:11" x14ac:dyDescent="0.25">
      <c r="A22" s="12">
        <f>A18+1</f>
        <v>15</v>
      </c>
      <c r="B22" s="13" t="s">
        <v>293</v>
      </c>
      <c r="C22" s="13">
        <v>1</v>
      </c>
      <c r="D22" s="13"/>
      <c r="E22" s="13"/>
      <c r="F22" s="14">
        <f t="shared" si="0"/>
        <v>1</v>
      </c>
      <c r="H22" s="19"/>
      <c r="I22" s="19"/>
    </row>
    <row r="23" spans="1:11" x14ac:dyDescent="0.25">
      <c r="A23" s="12">
        <f t="shared" ref="A23" si="2">A22+1</f>
        <v>16</v>
      </c>
      <c r="B23" s="13" t="s">
        <v>136</v>
      </c>
      <c r="C23" s="13">
        <v>51</v>
      </c>
      <c r="D23" s="13"/>
      <c r="E23" s="13">
        <f>16+1</f>
        <v>17</v>
      </c>
      <c r="F23" s="14">
        <f t="shared" si="0"/>
        <v>68</v>
      </c>
      <c r="H23" s="19"/>
      <c r="I23" s="19"/>
    </row>
    <row r="24" spans="1:11" x14ac:dyDescent="0.25">
      <c r="A24" s="12">
        <f>A23+1</f>
        <v>17</v>
      </c>
      <c r="B24" s="13" t="s">
        <v>44</v>
      </c>
      <c r="C24" s="13">
        <v>48</v>
      </c>
      <c r="D24" s="13"/>
      <c r="E24" s="13">
        <f>56+1</f>
        <v>57</v>
      </c>
      <c r="F24" s="14">
        <f t="shared" si="0"/>
        <v>105</v>
      </c>
      <c r="H24" s="19" t="s">
        <v>334</v>
      </c>
      <c r="I24" s="19" t="s">
        <v>335</v>
      </c>
      <c r="J24" s="3">
        <v>1</v>
      </c>
      <c r="K24" s="3" t="s">
        <v>336</v>
      </c>
    </row>
    <row r="25" spans="1:11" x14ac:dyDescent="0.25">
      <c r="A25" s="12">
        <f>A24+1</f>
        <v>18</v>
      </c>
      <c r="B25" s="13" t="s">
        <v>22</v>
      </c>
      <c r="C25" s="13">
        <f>6-2</f>
        <v>4</v>
      </c>
      <c r="D25" s="13"/>
      <c r="E25" s="13"/>
      <c r="F25" s="14">
        <f t="shared" si="0"/>
        <v>4</v>
      </c>
      <c r="I25" s="3" t="s">
        <v>110</v>
      </c>
      <c r="J25" s="3">
        <v>1</v>
      </c>
      <c r="K25" s="3" t="s">
        <v>337</v>
      </c>
    </row>
    <row r="26" spans="1:11" s="99" customFormat="1" x14ac:dyDescent="0.25">
      <c r="A26" s="97"/>
      <c r="B26" s="98" t="s">
        <v>305</v>
      </c>
      <c r="C26" s="97">
        <f>SUM(C22:C25)</f>
        <v>104</v>
      </c>
      <c r="D26" s="98"/>
      <c r="E26" s="97">
        <f>SUM(E23:E24)</f>
        <v>74</v>
      </c>
      <c r="F26" s="98"/>
      <c r="G26" s="99">
        <f>SUM(F22:F25)-2</f>
        <v>176</v>
      </c>
    </row>
    <row r="27" spans="1:11" x14ac:dyDescent="0.25">
      <c r="A27" s="12"/>
      <c r="B27" s="13"/>
      <c r="C27" s="13"/>
      <c r="D27" s="13"/>
      <c r="E27" s="13"/>
      <c r="F27" s="14"/>
    </row>
    <row r="28" spans="1:11" x14ac:dyDescent="0.25">
      <c r="A28" s="12"/>
      <c r="B28" s="14" t="s">
        <v>318</v>
      </c>
      <c r="C28" s="13"/>
      <c r="D28" s="13"/>
      <c r="E28" s="13"/>
      <c r="F28" s="14"/>
    </row>
    <row r="29" spans="1:11" x14ac:dyDescent="0.25">
      <c r="A29" s="12">
        <f>A25+1</f>
        <v>19</v>
      </c>
      <c r="B29" s="13" t="s">
        <v>6</v>
      </c>
      <c r="C29" s="13">
        <v>4</v>
      </c>
      <c r="D29" s="13"/>
      <c r="E29" s="13"/>
      <c r="F29" s="14">
        <f t="shared" si="0"/>
        <v>4</v>
      </c>
      <c r="H29" s="19"/>
      <c r="I29" s="19"/>
    </row>
    <row r="30" spans="1:11" x14ac:dyDescent="0.25">
      <c r="A30" s="12"/>
      <c r="B30" s="13"/>
      <c r="C30" s="13"/>
      <c r="D30" s="13"/>
      <c r="E30" s="13"/>
      <c r="F30" s="14"/>
      <c r="H30" s="19"/>
      <c r="I30" s="19"/>
    </row>
    <row r="31" spans="1:11" x14ac:dyDescent="0.25">
      <c r="A31" s="12"/>
      <c r="B31" s="14" t="s">
        <v>319</v>
      </c>
      <c r="C31" s="13"/>
      <c r="D31" s="13"/>
      <c r="E31" s="13"/>
      <c r="F31" s="14"/>
      <c r="H31" s="19"/>
      <c r="I31" s="19"/>
    </row>
    <row r="32" spans="1:11" x14ac:dyDescent="0.25">
      <c r="A32" s="12">
        <f>A29+1</f>
        <v>20</v>
      </c>
      <c r="B32" s="13" t="s">
        <v>45</v>
      </c>
      <c r="C32" s="13">
        <v>4</v>
      </c>
      <c r="D32" s="13"/>
      <c r="E32" s="13">
        <v>2</v>
      </c>
      <c r="F32" s="14">
        <f t="shared" si="0"/>
        <v>6</v>
      </c>
    </row>
    <row r="33" spans="1:9" x14ac:dyDescent="0.25">
      <c r="A33" s="12"/>
      <c r="B33" s="13"/>
      <c r="C33" s="13"/>
      <c r="D33" s="13"/>
      <c r="E33" s="13"/>
      <c r="F33" s="14"/>
    </row>
    <row r="34" spans="1:9" x14ac:dyDescent="0.25">
      <c r="A34" s="12"/>
      <c r="B34" s="14" t="s">
        <v>317</v>
      </c>
      <c r="C34" s="13"/>
      <c r="D34" s="13"/>
      <c r="E34" s="13"/>
      <c r="F34" s="14"/>
    </row>
    <row r="35" spans="1:9" x14ac:dyDescent="0.25">
      <c r="A35" s="12">
        <f>A32+1</f>
        <v>21</v>
      </c>
      <c r="B35" s="13" t="s">
        <v>50</v>
      </c>
      <c r="C35" s="13">
        <v>1</v>
      </c>
      <c r="D35" s="13"/>
      <c r="E35" s="13"/>
      <c r="F35" s="14">
        <f t="shared" si="0"/>
        <v>1</v>
      </c>
    </row>
    <row r="36" spans="1:9" s="20" customFormat="1" x14ac:dyDescent="0.25">
      <c r="A36" s="9"/>
      <c r="B36" s="14"/>
      <c r="C36" s="9"/>
      <c r="D36" s="14"/>
      <c r="E36" s="9"/>
      <c r="F36" s="14"/>
    </row>
    <row r="37" spans="1:9" s="20" customFormat="1" x14ac:dyDescent="0.25">
      <c r="A37" s="9"/>
      <c r="B37" s="14" t="s">
        <v>309</v>
      </c>
      <c r="C37" s="9"/>
      <c r="D37" s="14"/>
      <c r="E37" s="9"/>
      <c r="F37" s="14"/>
    </row>
    <row r="38" spans="1:9" x14ac:dyDescent="0.25">
      <c r="A38" s="12">
        <f>A35+1</f>
        <v>22</v>
      </c>
      <c r="B38" s="13" t="s">
        <v>7</v>
      </c>
      <c r="C38" s="13">
        <v>1</v>
      </c>
      <c r="D38" s="13"/>
      <c r="E38" s="13">
        <v>4</v>
      </c>
      <c r="F38" s="14">
        <f t="shared" si="0"/>
        <v>5</v>
      </c>
    </row>
    <row r="39" spans="1:9" x14ac:dyDescent="0.25">
      <c r="A39" s="12">
        <f>A38+1</f>
        <v>23</v>
      </c>
      <c r="B39" s="13" t="s">
        <v>8</v>
      </c>
      <c r="C39" s="13">
        <f>34-1</f>
        <v>33</v>
      </c>
      <c r="D39" s="13"/>
      <c r="E39" s="13">
        <f>10-1</f>
        <v>9</v>
      </c>
      <c r="F39" s="14">
        <f t="shared" si="0"/>
        <v>42</v>
      </c>
    </row>
    <row r="40" spans="1:9" s="99" customFormat="1" x14ac:dyDescent="0.25">
      <c r="A40" s="97"/>
      <c r="B40" s="98" t="s">
        <v>308</v>
      </c>
      <c r="C40" s="97">
        <f>SUM(C38:C39)</f>
        <v>34</v>
      </c>
      <c r="D40" s="97"/>
      <c r="E40" s="97">
        <f>SUM(E38:E39)</f>
        <v>13</v>
      </c>
      <c r="F40" s="98"/>
      <c r="G40" s="99">
        <f>SUM(F38:F39)</f>
        <v>47</v>
      </c>
    </row>
    <row r="41" spans="1:9" s="20" customFormat="1" x14ac:dyDescent="0.25">
      <c r="A41" s="9"/>
      <c r="B41" s="14"/>
      <c r="C41" s="9"/>
      <c r="D41" s="9"/>
      <c r="E41" s="9"/>
      <c r="F41" s="14"/>
    </row>
    <row r="42" spans="1:9" s="20" customFormat="1" x14ac:dyDescent="0.25">
      <c r="A42" s="9"/>
      <c r="B42" s="14" t="s">
        <v>310</v>
      </c>
      <c r="C42" s="9"/>
      <c r="D42" s="9"/>
      <c r="E42" s="9"/>
      <c r="F42" s="14"/>
    </row>
    <row r="43" spans="1:9" x14ac:dyDescent="0.25">
      <c r="A43" s="12">
        <f>A39+1</f>
        <v>24</v>
      </c>
      <c r="B43" s="13" t="s">
        <v>38</v>
      </c>
      <c r="C43" s="13">
        <v>3</v>
      </c>
      <c r="D43" s="13"/>
      <c r="E43" s="13">
        <v>10</v>
      </c>
      <c r="F43" s="14">
        <f t="shared" si="0"/>
        <v>13</v>
      </c>
      <c r="H43" s="19"/>
      <c r="I43" s="19"/>
    </row>
    <row r="44" spans="1:9" x14ac:dyDescent="0.25">
      <c r="A44" s="12"/>
      <c r="B44" s="13"/>
      <c r="C44" s="9"/>
      <c r="D44" s="13"/>
      <c r="E44" s="13"/>
      <c r="F44" s="14"/>
      <c r="H44" s="19"/>
      <c r="I44" s="19"/>
    </row>
    <row r="45" spans="1:9" x14ac:dyDescent="0.25">
      <c r="A45" s="12"/>
      <c r="B45" s="14" t="s">
        <v>311</v>
      </c>
      <c r="C45" s="13"/>
      <c r="D45" s="13"/>
      <c r="E45" s="13"/>
      <c r="F45" s="14"/>
      <c r="H45" s="19"/>
      <c r="I45" s="19"/>
    </row>
    <row r="46" spans="1:9" x14ac:dyDescent="0.25">
      <c r="A46" s="12">
        <f>A43+1</f>
        <v>25</v>
      </c>
      <c r="B46" s="13" t="s">
        <v>48</v>
      </c>
      <c r="C46" s="13">
        <v>1</v>
      </c>
      <c r="D46" s="13"/>
      <c r="E46" s="13"/>
      <c r="F46" s="14">
        <f t="shared" si="0"/>
        <v>1</v>
      </c>
    </row>
    <row r="47" spans="1:9" x14ac:dyDescent="0.25">
      <c r="A47" s="12">
        <f>A46+1</f>
        <v>26</v>
      </c>
      <c r="B47" s="13" t="s">
        <v>97</v>
      </c>
      <c r="C47" s="13"/>
      <c r="D47" s="13"/>
      <c r="E47" s="13">
        <v>1</v>
      </c>
      <c r="F47" s="14">
        <f t="shared" si="0"/>
        <v>1</v>
      </c>
    </row>
    <row r="48" spans="1:9" s="99" customFormat="1" x14ac:dyDescent="0.25">
      <c r="A48" s="97"/>
      <c r="B48" s="98"/>
      <c r="C48" s="97"/>
      <c r="D48" s="98"/>
      <c r="E48" s="97">
        <f>SUM(E43:E47)</f>
        <v>11</v>
      </c>
      <c r="F48" s="98"/>
    </row>
    <row r="49" spans="1:9" s="20" customFormat="1" x14ac:dyDescent="0.25">
      <c r="A49" s="9"/>
      <c r="B49" s="14" t="s">
        <v>68</v>
      </c>
      <c r="C49" s="9"/>
      <c r="D49" s="14"/>
      <c r="E49" s="9"/>
      <c r="F49" s="14"/>
    </row>
    <row r="50" spans="1:9" x14ac:dyDescent="0.25">
      <c r="A50" s="12">
        <f>A47+1</f>
        <v>27</v>
      </c>
      <c r="B50" s="13" t="s">
        <v>39</v>
      </c>
      <c r="C50" s="13">
        <v>2</v>
      </c>
      <c r="D50" s="13"/>
      <c r="E50" s="13"/>
      <c r="F50" s="14">
        <f t="shared" si="0"/>
        <v>2</v>
      </c>
      <c r="H50" s="19"/>
      <c r="I50" s="19"/>
    </row>
    <row r="51" spans="1:9" x14ac:dyDescent="0.25">
      <c r="A51" s="12">
        <f t="shared" ref="A51:A77" si="3">A50+1</f>
        <v>28</v>
      </c>
      <c r="B51" s="13" t="s">
        <v>9</v>
      </c>
      <c r="C51" s="13">
        <v>1</v>
      </c>
      <c r="D51" s="13"/>
      <c r="E51" s="13"/>
      <c r="F51" s="14">
        <f t="shared" si="0"/>
        <v>1</v>
      </c>
    </row>
    <row r="52" spans="1:9" x14ac:dyDescent="0.25">
      <c r="A52" s="12">
        <f t="shared" si="3"/>
        <v>29</v>
      </c>
      <c r="B52" s="13" t="s">
        <v>40</v>
      </c>
      <c r="C52" s="13">
        <v>1</v>
      </c>
      <c r="D52" s="13"/>
      <c r="E52" s="13"/>
      <c r="F52" s="14">
        <f t="shared" si="0"/>
        <v>1</v>
      </c>
      <c r="H52" s="19"/>
      <c r="I52" s="19"/>
    </row>
    <row r="53" spans="1:9" x14ac:dyDescent="0.25">
      <c r="A53" s="12">
        <f t="shared" si="3"/>
        <v>30</v>
      </c>
      <c r="B53" s="13" t="s">
        <v>88</v>
      </c>
      <c r="C53" s="13"/>
      <c r="D53" s="13"/>
      <c r="E53" s="13">
        <f>2-1</f>
        <v>1</v>
      </c>
      <c r="F53" s="14">
        <f t="shared" si="0"/>
        <v>1</v>
      </c>
      <c r="G53" s="3">
        <f>SUM(F50:F53)</f>
        <v>5</v>
      </c>
    </row>
    <row r="54" spans="1:9" x14ac:dyDescent="0.25">
      <c r="A54" s="12"/>
      <c r="B54" s="13"/>
      <c r="C54" s="13"/>
      <c r="D54" s="13"/>
      <c r="E54" s="13"/>
      <c r="F54" s="14"/>
    </row>
    <row r="55" spans="1:9" x14ac:dyDescent="0.25">
      <c r="A55" s="12"/>
      <c r="B55" s="14" t="s">
        <v>312</v>
      </c>
      <c r="C55" s="13"/>
      <c r="D55" s="13"/>
      <c r="E55" s="13"/>
      <c r="F55" s="14"/>
    </row>
    <row r="56" spans="1:9" x14ac:dyDescent="0.25">
      <c r="A56" s="12">
        <f>A53+1</f>
        <v>31</v>
      </c>
      <c r="B56" s="13" t="s">
        <v>41</v>
      </c>
      <c r="C56" s="13">
        <v>3</v>
      </c>
      <c r="D56" s="13"/>
      <c r="E56" s="13">
        <v>4</v>
      </c>
      <c r="F56" s="14">
        <f t="shared" si="0"/>
        <v>7</v>
      </c>
      <c r="H56" s="19"/>
      <c r="I56" s="19"/>
    </row>
    <row r="57" spans="1:9" x14ac:dyDescent="0.25">
      <c r="A57" s="12">
        <f>A56+1</f>
        <v>32</v>
      </c>
      <c r="B57" s="13" t="s">
        <v>339</v>
      </c>
      <c r="C57" s="13"/>
      <c r="D57" s="13"/>
      <c r="E57" s="13">
        <v>1</v>
      </c>
      <c r="F57" s="14">
        <f t="shared" si="0"/>
        <v>1</v>
      </c>
      <c r="H57" s="19"/>
      <c r="I57" s="19"/>
    </row>
    <row r="58" spans="1:9" x14ac:dyDescent="0.25">
      <c r="A58" s="12"/>
      <c r="B58" s="13"/>
      <c r="C58" s="13"/>
      <c r="D58" s="13"/>
      <c r="E58" s="13"/>
      <c r="F58" s="14"/>
      <c r="H58" s="19"/>
      <c r="I58" s="19"/>
    </row>
    <row r="59" spans="1:9" x14ac:dyDescent="0.25">
      <c r="A59" s="12"/>
      <c r="B59" s="14" t="s">
        <v>306</v>
      </c>
      <c r="C59" s="13"/>
      <c r="D59" s="13"/>
      <c r="E59" s="13"/>
      <c r="F59" s="14"/>
      <c r="H59" s="19"/>
      <c r="I59" s="19"/>
    </row>
    <row r="60" spans="1:9" x14ac:dyDescent="0.25">
      <c r="A60" s="12">
        <f>A57+1</f>
        <v>33</v>
      </c>
      <c r="B60" s="13" t="s">
        <v>35</v>
      </c>
      <c r="C60" s="13">
        <v>3</v>
      </c>
      <c r="D60" s="13"/>
      <c r="E60" s="13">
        <v>3</v>
      </c>
      <c r="F60" s="14">
        <f t="shared" si="0"/>
        <v>6</v>
      </c>
    </row>
    <row r="61" spans="1:9" x14ac:dyDescent="0.25">
      <c r="A61" s="12">
        <f t="shared" si="3"/>
        <v>34</v>
      </c>
      <c r="B61" s="13" t="s">
        <v>92</v>
      </c>
      <c r="C61" s="13">
        <v>5</v>
      </c>
      <c r="D61" s="13"/>
      <c r="E61" s="13">
        <v>7</v>
      </c>
      <c r="F61" s="14">
        <f t="shared" si="0"/>
        <v>12</v>
      </c>
    </row>
    <row r="62" spans="1:9" x14ac:dyDescent="0.25">
      <c r="A62" s="12">
        <f t="shared" si="3"/>
        <v>35</v>
      </c>
      <c r="B62" s="13" t="s">
        <v>94</v>
      </c>
      <c r="C62" s="13">
        <v>4</v>
      </c>
      <c r="D62" s="13"/>
      <c r="E62" s="13">
        <v>4</v>
      </c>
      <c r="F62" s="14">
        <f t="shared" si="0"/>
        <v>8</v>
      </c>
      <c r="G62" s="3">
        <f>C61+C62+E61+E62</f>
        <v>20</v>
      </c>
    </row>
    <row r="63" spans="1:9" x14ac:dyDescent="0.25">
      <c r="A63" s="12"/>
      <c r="B63" s="13"/>
      <c r="C63" s="13"/>
      <c r="D63" s="13"/>
      <c r="E63" s="13"/>
      <c r="F63" s="14"/>
    </row>
    <row r="64" spans="1:9" x14ac:dyDescent="0.25">
      <c r="A64" s="12"/>
      <c r="B64" s="14" t="s">
        <v>313</v>
      </c>
      <c r="C64" s="13"/>
      <c r="D64" s="13"/>
      <c r="E64" s="13"/>
      <c r="F64" s="14"/>
    </row>
    <row r="65" spans="1:7" x14ac:dyDescent="0.25">
      <c r="A65" s="12">
        <f>A62+1</f>
        <v>36</v>
      </c>
      <c r="B65" s="13" t="s">
        <v>289</v>
      </c>
      <c r="C65" s="13">
        <v>1</v>
      </c>
      <c r="D65" s="13"/>
      <c r="E65" s="13"/>
      <c r="F65" s="14">
        <f t="shared" si="0"/>
        <v>1</v>
      </c>
    </row>
    <row r="66" spans="1:7" x14ac:dyDescent="0.25">
      <c r="A66" s="12">
        <f t="shared" si="3"/>
        <v>37</v>
      </c>
      <c r="B66" s="13" t="s">
        <v>290</v>
      </c>
      <c r="C66" s="13">
        <v>2</v>
      </c>
      <c r="D66" s="13"/>
      <c r="E66" s="13"/>
      <c r="F66" s="14">
        <f t="shared" si="0"/>
        <v>2</v>
      </c>
    </row>
    <row r="67" spans="1:7" x14ac:dyDescent="0.25">
      <c r="A67" s="12">
        <f t="shared" si="3"/>
        <v>38</v>
      </c>
      <c r="B67" s="13" t="s">
        <v>291</v>
      </c>
      <c r="C67" s="13">
        <v>1</v>
      </c>
      <c r="D67" s="13"/>
      <c r="E67" s="13"/>
      <c r="F67" s="14">
        <f t="shared" si="0"/>
        <v>1</v>
      </c>
    </row>
    <row r="68" spans="1:7" x14ac:dyDescent="0.25">
      <c r="A68" s="12">
        <f t="shared" si="3"/>
        <v>39</v>
      </c>
      <c r="B68" s="13" t="s">
        <v>292</v>
      </c>
      <c r="C68" s="13">
        <v>4</v>
      </c>
      <c r="D68" s="13"/>
      <c r="E68" s="13">
        <v>5</v>
      </c>
      <c r="F68" s="14">
        <f t="shared" si="0"/>
        <v>9</v>
      </c>
      <c r="G68" s="3">
        <f>SUM(F65:F68)</f>
        <v>13</v>
      </c>
    </row>
    <row r="69" spans="1:7" x14ac:dyDescent="0.25">
      <c r="A69" s="12"/>
      <c r="B69" s="13"/>
      <c r="C69" s="13"/>
      <c r="D69" s="13"/>
      <c r="E69" s="13"/>
      <c r="F69" s="14"/>
    </row>
    <row r="70" spans="1:7" x14ac:dyDescent="0.25">
      <c r="A70" s="12"/>
      <c r="B70" s="14" t="s">
        <v>314</v>
      </c>
      <c r="C70" s="13"/>
      <c r="D70" s="13"/>
      <c r="E70" s="13"/>
      <c r="F70" s="14"/>
    </row>
    <row r="71" spans="1:7" x14ac:dyDescent="0.25">
      <c r="A71" s="12">
        <f>A68+1</f>
        <v>40</v>
      </c>
      <c r="B71" s="13" t="s">
        <v>14</v>
      </c>
      <c r="C71" s="13">
        <v>4</v>
      </c>
      <c r="D71" s="13"/>
      <c r="E71" s="13">
        <v>6</v>
      </c>
      <c r="F71" s="14">
        <f t="shared" ref="F71:F105" si="4">C71+D71+E71</f>
        <v>10</v>
      </c>
    </row>
    <row r="72" spans="1:7" x14ac:dyDescent="0.25">
      <c r="A72" s="12">
        <f t="shared" si="3"/>
        <v>41</v>
      </c>
      <c r="B72" s="13" t="s">
        <v>245</v>
      </c>
      <c r="C72" s="13">
        <v>5</v>
      </c>
      <c r="D72" s="13"/>
      <c r="E72" s="13"/>
      <c r="F72" s="14">
        <f t="shared" si="4"/>
        <v>5</v>
      </c>
    </row>
    <row r="73" spans="1:7" x14ac:dyDescent="0.25">
      <c r="A73" s="12"/>
      <c r="B73" s="13"/>
      <c r="C73" s="13"/>
      <c r="D73" s="13"/>
      <c r="E73" s="13"/>
      <c r="F73" s="14"/>
    </row>
    <row r="74" spans="1:7" x14ac:dyDescent="0.25">
      <c r="A74" s="12"/>
      <c r="B74" s="14" t="s">
        <v>315</v>
      </c>
      <c r="C74" s="13"/>
      <c r="D74" s="13"/>
      <c r="E74" s="13"/>
      <c r="F74" s="14"/>
    </row>
    <row r="75" spans="1:7" x14ac:dyDescent="0.25">
      <c r="A75" s="12">
        <f>A72+1</f>
        <v>42</v>
      </c>
      <c r="B75" s="13" t="s">
        <v>16</v>
      </c>
      <c r="C75" s="13">
        <v>2</v>
      </c>
      <c r="D75" s="13"/>
      <c r="E75" s="13"/>
      <c r="F75" s="14">
        <f t="shared" si="4"/>
        <v>2</v>
      </c>
    </row>
    <row r="76" spans="1:7" x14ac:dyDescent="0.25">
      <c r="A76" s="12">
        <f t="shared" si="3"/>
        <v>43</v>
      </c>
      <c r="B76" s="13" t="s">
        <v>17</v>
      </c>
      <c r="C76" s="13">
        <v>1</v>
      </c>
      <c r="D76" s="13"/>
      <c r="E76" s="13"/>
      <c r="F76" s="14">
        <f t="shared" si="4"/>
        <v>1</v>
      </c>
    </row>
    <row r="77" spans="1:7" x14ac:dyDescent="0.25">
      <c r="A77" s="12">
        <f t="shared" si="3"/>
        <v>44</v>
      </c>
      <c r="B77" s="13" t="s">
        <v>51</v>
      </c>
      <c r="C77" s="13">
        <v>1</v>
      </c>
      <c r="D77" s="13"/>
      <c r="E77" s="13"/>
      <c r="F77" s="14">
        <f t="shared" si="4"/>
        <v>1</v>
      </c>
    </row>
    <row r="78" spans="1:7" x14ac:dyDescent="0.25">
      <c r="A78" s="12"/>
      <c r="B78" s="13"/>
      <c r="C78" s="13"/>
      <c r="D78" s="13"/>
      <c r="E78" s="13"/>
      <c r="F78" s="14"/>
    </row>
    <row r="79" spans="1:7" x14ac:dyDescent="0.25">
      <c r="A79" s="12"/>
      <c r="B79" s="14" t="s">
        <v>316</v>
      </c>
      <c r="C79" s="13"/>
      <c r="D79" s="13"/>
      <c r="E79" s="13"/>
      <c r="F79" s="14"/>
    </row>
    <row r="80" spans="1:7" x14ac:dyDescent="0.25">
      <c r="A80" s="12">
        <f>A77+1</f>
        <v>45</v>
      </c>
      <c r="B80" s="13" t="s">
        <v>49</v>
      </c>
      <c r="C80" s="13">
        <v>2</v>
      </c>
      <c r="D80" s="13"/>
      <c r="E80" s="13"/>
      <c r="F80" s="14">
        <f t="shared" si="4"/>
        <v>2</v>
      </c>
    </row>
    <row r="81" spans="1:6" s="99" customFormat="1" x14ac:dyDescent="0.25">
      <c r="A81" s="97"/>
      <c r="B81" s="98"/>
      <c r="C81" s="97"/>
      <c r="D81" s="98"/>
      <c r="E81" s="97">
        <f>SUM(E50:E77)</f>
        <v>31</v>
      </c>
      <c r="F81" s="98"/>
    </row>
    <row r="82" spans="1:6" s="20" customFormat="1" x14ac:dyDescent="0.25">
      <c r="A82" s="12">
        <f>A80+1</f>
        <v>46</v>
      </c>
      <c r="B82" s="14" t="s">
        <v>326</v>
      </c>
      <c r="C82" s="9"/>
      <c r="D82" s="14"/>
      <c r="E82" s="9"/>
      <c r="F82" s="14"/>
    </row>
    <row r="83" spans="1:6" s="20" customFormat="1" x14ac:dyDescent="0.25">
      <c r="A83" s="9"/>
      <c r="B83" s="16" t="s">
        <v>327</v>
      </c>
      <c r="C83" s="107">
        <v>1</v>
      </c>
      <c r="D83" s="14"/>
      <c r="E83" s="9"/>
      <c r="F83" s="14">
        <f t="shared" si="4"/>
        <v>1</v>
      </c>
    </row>
    <row r="84" spans="1:6" s="20" customFormat="1" x14ac:dyDescent="0.25">
      <c r="A84" s="9"/>
      <c r="B84" s="14" t="s">
        <v>191</v>
      </c>
      <c r="C84" s="9"/>
      <c r="D84" s="14"/>
      <c r="E84" s="9"/>
      <c r="F84" s="14"/>
    </row>
    <row r="85" spans="1:6" x14ac:dyDescent="0.25">
      <c r="A85" s="12">
        <f>A82+1</f>
        <v>47</v>
      </c>
      <c r="B85" s="13" t="s">
        <v>294</v>
      </c>
      <c r="C85" s="13">
        <v>1</v>
      </c>
      <c r="D85" s="13"/>
      <c r="E85" s="13"/>
      <c r="F85" s="14">
        <f t="shared" si="4"/>
        <v>1</v>
      </c>
    </row>
    <row r="86" spans="1:6" x14ac:dyDescent="0.25">
      <c r="A86" s="70">
        <f t="shared" ref="A86:A105" si="5">A85+1</f>
        <v>48</v>
      </c>
      <c r="B86" s="13" t="s">
        <v>342</v>
      </c>
      <c r="C86" s="13">
        <v>1</v>
      </c>
      <c r="D86" s="13"/>
      <c r="E86" s="13"/>
      <c r="F86" s="14">
        <f t="shared" si="4"/>
        <v>1</v>
      </c>
    </row>
    <row r="87" spans="1:6" x14ac:dyDescent="0.25">
      <c r="A87" s="70">
        <f t="shared" si="5"/>
        <v>49</v>
      </c>
      <c r="B87" s="13" t="s">
        <v>328</v>
      </c>
      <c r="C87" s="13">
        <v>1</v>
      </c>
      <c r="D87" s="13"/>
      <c r="E87" s="13"/>
      <c r="F87" s="14">
        <f t="shared" si="4"/>
        <v>1</v>
      </c>
    </row>
    <row r="88" spans="1:6" x14ac:dyDescent="0.25">
      <c r="A88" s="70">
        <f t="shared" si="5"/>
        <v>50</v>
      </c>
      <c r="B88" s="13" t="s">
        <v>330</v>
      </c>
      <c r="C88" s="13">
        <v>3</v>
      </c>
      <c r="D88" s="13"/>
      <c r="E88" s="13">
        <v>2</v>
      </c>
      <c r="F88" s="14">
        <f t="shared" si="4"/>
        <v>5</v>
      </c>
    </row>
    <row r="89" spans="1:6" x14ac:dyDescent="0.25">
      <c r="A89" s="70">
        <f t="shared" si="5"/>
        <v>51</v>
      </c>
      <c r="B89" s="13" t="s">
        <v>340</v>
      </c>
      <c r="C89" s="13">
        <v>1</v>
      </c>
      <c r="D89" s="13"/>
      <c r="E89" s="13"/>
      <c r="F89" s="14">
        <f t="shared" si="4"/>
        <v>1</v>
      </c>
    </row>
    <row r="90" spans="1:6" x14ac:dyDescent="0.25">
      <c r="A90" s="70">
        <f t="shared" si="5"/>
        <v>52</v>
      </c>
      <c r="B90" s="13" t="s">
        <v>98</v>
      </c>
      <c r="C90" s="13">
        <v>1</v>
      </c>
      <c r="D90" s="13"/>
      <c r="E90" s="13"/>
      <c r="F90" s="14">
        <f t="shared" si="4"/>
        <v>1</v>
      </c>
    </row>
    <row r="91" spans="1:6" x14ac:dyDescent="0.25">
      <c r="A91" s="70">
        <f t="shared" si="5"/>
        <v>53</v>
      </c>
      <c r="B91" s="13" t="s">
        <v>329</v>
      </c>
      <c r="C91" s="13">
        <v>3</v>
      </c>
      <c r="D91" s="13"/>
      <c r="E91" s="13"/>
      <c r="F91" s="14">
        <f t="shared" si="4"/>
        <v>3</v>
      </c>
    </row>
    <row r="92" spans="1:6" x14ac:dyDescent="0.25">
      <c r="A92" s="70">
        <f t="shared" si="5"/>
        <v>54</v>
      </c>
      <c r="B92" s="13" t="s">
        <v>296</v>
      </c>
      <c r="C92" s="13">
        <v>1</v>
      </c>
      <c r="D92" s="13"/>
      <c r="E92" s="13">
        <v>1</v>
      </c>
      <c r="F92" s="14">
        <f t="shared" si="4"/>
        <v>2</v>
      </c>
    </row>
    <row r="93" spans="1:6" x14ac:dyDescent="0.25">
      <c r="A93" s="70">
        <f t="shared" si="5"/>
        <v>55</v>
      </c>
      <c r="B93" s="14" t="s">
        <v>325</v>
      </c>
      <c r="C93" s="13">
        <v>3</v>
      </c>
      <c r="D93" s="13"/>
      <c r="E93" s="13">
        <v>2</v>
      </c>
      <c r="F93" s="14">
        <f t="shared" si="4"/>
        <v>5</v>
      </c>
    </row>
    <row r="94" spans="1:6" x14ac:dyDescent="0.25">
      <c r="A94" s="70">
        <f t="shared" si="5"/>
        <v>56</v>
      </c>
      <c r="B94" s="14" t="s">
        <v>324</v>
      </c>
      <c r="C94" s="13">
        <v>1</v>
      </c>
      <c r="D94" s="13"/>
      <c r="E94" s="13">
        <v>1</v>
      </c>
      <c r="F94" s="14">
        <f t="shared" si="4"/>
        <v>2</v>
      </c>
    </row>
    <row r="95" spans="1:6" x14ac:dyDescent="0.25">
      <c r="A95" s="70">
        <f t="shared" si="5"/>
        <v>57</v>
      </c>
      <c r="B95" s="13" t="s">
        <v>129</v>
      </c>
      <c r="C95" s="13">
        <v>3</v>
      </c>
      <c r="D95" s="13"/>
      <c r="E95" s="13">
        <v>4</v>
      </c>
      <c r="F95" s="14">
        <f t="shared" si="4"/>
        <v>7</v>
      </c>
    </row>
    <row r="96" spans="1:6" x14ac:dyDescent="0.25">
      <c r="A96" s="70">
        <f t="shared" si="5"/>
        <v>58</v>
      </c>
      <c r="B96" s="13" t="s">
        <v>242</v>
      </c>
      <c r="C96" s="13"/>
      <c r="D96" s="13"/>
      <c r="E96" s="13">
        <v>1</v>
      </c>
      <c r="F96" s="14">
        <f t="shared" si="4"/>
        <v>1</v>
      </c>
    </row>
    <row r="97" spans="1:6" x14ac:dyDescent="0.25">
      <c r="A97" s="70">
        <f t="shared" si="5"/>
        <v>59</v>
      </c>
      <c r="B97" s="13" t="s">
        <v>157</v>
      </c>
      <c r="C97" s="13">
        <v>1</v>
      </c>
      <c r="D97" s="13"/>
      <c r="E97" s="13">
        <f>6+2</f>
        <v>8</v>
      </c>
      <c r="F97" s="14">
        <f t="shared" si="4"/>
        <v>9</v>
      </c>
    </row>
    <row r="98" spans="1:6" x14ac:dyDescent="0.25">
      <c r="A98" s="70">
        <f t="shared" si="5"/>
        <v>60</v>
      </c>
      <c r="B98" s="13" t="s">
        <v>58</v>
      </c>
      <c r="C98" s="13">
        <v>1</v>
      </c>
      <c r="D98" s="13"/>
      <c r="E98" s="13"/>
      <c r="F98" s="14">
        <f t="shared" si="4"/>
        <v>1</v>
      </c>
    </row>
    <row r="99" spans="1:6" x14ac:dyDescent="0.25">
      <c r="A99" s="70">
        <f t="shared" si="5"/>
        <v>61</v>
      </c>
      <c r="B99" s="13" t="s">
        <v>301</v>
      </c>
      <c r="C99" s="13"/>
      <c r="D99" s="13"/>
      <c r="E99" s="13">
        <v>1</v>
      </c>
      <c r="F99" s="14">
        <f t="shared" si="4"/>
        <v>1</v>
      </c>
    </row>
    <row r="100" spans="1:6" x14ac:dyDescent="0.25">
      <c r="A100" s="70">
        <f t="shared" si="5"/>
        <v>62</v>
      </c>
      <c r="B100" s="13" t="s">
        <v>101</v>
      </c>
      <c r="C100" s="13"/>
      <c r="D100" s="13"/>
      <c r="E100" s="13">
        <v>3</v>
      </c>
      <c r="F100" s="14">
        <f t="shared" si="4"/>
        <v>3</v>
      </c>
    </row>
    <row r="101" spans="1:6" x14ac:dyDescent="0.25">
      <c r="A101" s="70">
        <f t="shared" si="5"/>
        <v>63</v>
      </c>
      <c r="B101" s="13" t="s">
        <v>273</v>
      </c>
      <c r="C101" s="13"/>
      <c r="D101" s="13"/>
      <c r="E101" s="13">
        <v>1</v>
      </c>
      <c r="F101" s="14">
        <f t="shared" si="4"/>
        <v>1</v>
      </c>
    </row>
    <row r="102" spans="1:6" x14ac:dyDescent="0.25">
      <c r="A102" s="70">
        <f t="shared" si="5"/>
        <v>64</v>
      </c>
      <c r="B102" s="13" t="s">
        <v>244</v>
      </c>
      <c r="C102" s="13"/>
      <c r="D102" s="13"/>
      <c r="E102" s="13">
        <v>1</v>
      </c>
      <c r="F102" s="14">
        <f t="shared" si="4"/>
        <v>1</v>
      </c>
    </row>
    <row r="103" spans="1:6" x14ac:dyDescent="0.25">
      <c r="A103" s="70">
        <f t="shared" si="5"/>
        <v>65</v>
      </c>
      <c r="B103" s="13" t="s">
        <v>103</v>
      </c>
      <c r="C103" s="13">
        <v>19</v>
      </c>
      <c r="D103" s="13"/>
      <c r="E103" s="13">
        <v>77</v>
      </c>
      <c r="F103" s="14">
        <f t="shared" si="4"/>
        <v>96</v>
      </c>
    </row>
    <row r="104" spans="1:6" x14ac:dyDescent="0.25">
      <c r="A104" s="70">
        <f t="shared" si="5"/>
        <v>66</v>
      </c>
      <c r="B104" s="13" t="s">
        <v>20</v>
      </c>
      <c r="C104" s="13">
        <v>1</v>
      </c>
      <c r="D104" s="13"/>
      <c r="E104" s="13"/>
      <c r="F104" s="14">
        <f t="shared" si="4"/>
        <v>1</v>
      </c>
    </row>
    <row r="105" spans="1:6" x14ac:dyDescent="0.25">
      <c r="A105" s="70">
        <f t="shared" si="5"/>
        <v>67</v>
      </c>
      <c r="B105" s="13" t="s">
        <v>21</v>
      </c>
      <c r="C105" s="13">
        <v>1</v>
      </c>
      <c r="D105" s="13"/>
      <c r="E105" s="13"/>
      <c r="F105" s="14">
        <f t="shared" si="4"/>
        <v>1</v>
      </c>
    </row>
    <row r="106" spans="1:6" s="99" customFormat="1" x14ac:dyDescent="0.25">
      <c r="A106" s="97"/>
      <c r="B106" s="98" t="s">
        <v>307</v>
      </c>
      <c r="C106" s="97">
        <f>SUM(C85:C105)</f>
        <v>42</v>
      </c>
      <c r="D106" s="98"/>
      <c r="E106" s="97">
        <f>SUM(E88:E105)</f>
        <v>102</v>
      </c>
      <c r="F106" s="98"/>
    </row>
    <row r="107" spans="1:6" x14ac:dyDescent="0.25">
      <c r="A107" s="12"/>
      <c r="B107" s="14" t="s">
        <v>5</v>
      </c>
      <c r="C107" s="9">
        <f>C4+C19+C26+SUM(C29:C35)+C40+SUM(C43:C83)+C106</f>
        <v>284</v>
      </c>
      <c r="D107" s="16"/>
      <c r="E107" s="9">
        <f>E19+E26+E40+E48+E81+E106+E32</f>
        <v>237</v>
      </c>
      <c r="F107" s="14">
        <f>SUM(F4:F105)</f>
        <v>521</v>
      </c>
    </row>
    <row r="108" spans="1:6" x14ac:dyDescent="0.25">
      <c r="A108" s="29"/>
      <c r="B108" s="61"/>
      <c r="C108" s="115"/>
      <c r="D108" s="27"/>
      <c r="E108" s="115"/>
      <c r="F108" s="61">
        <f>C107+E107</f>
        <v>521</v>
      </c>
    </row>
    <row r="109" spans="1:6" x14ac:dyDescent="0.25">
      <c r="A109" s="29"/>
      <c r="B109" s="61"/>
      <c r="C109" s="115"/>
      <c r="D109" s="27"/>
      <c r="E109" s="115"/>
      <c r="F109" s="61"/>
    </row>
    <row r="110" spans="1:6" x14ac:dyDescent="0.25">
      <c r="A110" s="29"/>
      <c r="B110" s="61"/>
      <c r="C110" s="331" t="s">
        <v>274</v>
      </c>
      <c r="D110" s="331"/>
      <c r="E110" s="331"/>
      <c r="F110" s="331"/>
    </row>
    <row r="111" spans="1:6" x14ac:dyDescent="0.25">
      <c r="A111" s="29"/>
      <c r="B111" s="61"/>
      <c r="C111" s="116"/>
      <c r="D111" s="43"/>
      <c r="E111" s="116"/>
      <c r="F111" s="116"/>
    </row>
    <row r="112" spans="1:6" x14ac:dyDescent="0.25">
      <c r="C112" s="17"/>
      <c r="D112" s="17"/>
      <c r="E112" s="117"/>
      <c r="F112" s="117"/>
    </row>
    <row r="113" spans="2:6" x14ac:dyDescent="0.25">
      <c r="C113" s="17"/>
      <c r="D113" s="17"/>
      <c r="E113" s="117"/>
      <c r="F113" s="117"/>
    </row>
    <row r="114" spans="2:6" x14ac:dyDescent="0.25">
      <c r="C114" s="332" t="s">
        <v>275</v>
      </c>
      <c r="D114" s="332"/>
      <c r="E114" s="332"/>
      <c r="F114" s="332"/>
    </row>
    <row r="115" spans="2:6" x14ac:dyDescent="0.25">
      <c r="C115" s="332" t="s">
        <v>276</v>
      </c>
      <c r="D115" s="332"/>
      <c r="E115" s="332"/>
      <c r="F115" s="332"/>
    </row>
    <row r="123" spans="2:6" x14ac:dyDescent="0.25">
      <c r="C123" s="56"/>
    </row>
    <row r="124" spans="2:6" x14ac:dyDescent="0.25">
      <c r="B124" s="56"/>
      <c r="C124" s="56"/>
    </row>
    <row r="125" spans="2:6" x14ac:dyDescent="0.25">
      <c r="B125" s="56"/>
      <c r="C125" s="56"/>
    </row>
    <row r="126" spans="2:6" x14ac:dyDescent="0.25">
      <c r="B126" s="56"/>
      <c r="C126" s="56"/>
      <c r="E126" s="56"/>
    </row>
    <row r="127" spans="2:6" x14ac:dyDescent="0.25">
      <c r="B127" s="56"/>
      <c r="C127" s="56"/>
    </row>
    <row r="128" spans="2:6" x14ac:dyDescent="0.25">
      <c r="B128" s="56"/>
      <c r="C128" s="56"/>
    </row>
    <row r="129" spans="2:3" x14ac:dyDescent="0.25">
      <c r="B129" s="56"/>
      <c r="C129" s="56"/>
    </row>
    <row r="130" spans="2:3" x14ac:dyDescent="0.25">
      <c r="C130" s="56"/>
    </row>
  </sheetData>
  <mergeCells count="4">
    <mergeCell ref="D2:D3"/>
    <mergeCell ref="C110:F110"/>
    <mergeCell ref="C114:F114"/>
    <mergeCell ref="C115:F115"/>
  </mergeCells>
  <pageMargins left="0.7" right="0.7" top="0.75" bottom="0.75" header="0.3" footer="0.3"/>
  <pageSetup paperSize="2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workbookViewId="0">
      <pane ySplit="3" topLeftCell="A10" activePane="bottomLeft" state="frozen"/>
      <selection pane="bottomLeft" activeCell="H81" sqref="H81"/>
    </sheetView>
  </sheetViews>
  <sheetFormatPr defaultRowHeight="15" x14ac:dyDescent="0.25"/>
  <cols>
    <col min="1" max="1" width="5.42578125" style="1" customWidth="1"/>
    <col min="2" max="2" width="47.855468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9" x14ac:dyDescent="0.25">
      <c r="A1" s="18" t="s">
        <v>341</v>
      </c>
      <c r="B1" s="18"/>
      <c r="C1" s="18"/>
    </row>
    <row r="2" spans="1:9" s="6" customFormat="1" ht="15" customHeight="1" x14ac:dyDescent="0.25">
      <c r="A2" s="118" t="s">
        <v>0</v>
      </c>
      <c r="B2" s="118" t="s">
        <v>1</v>
      </c>
      <c r="C2" s="118" t="s">
        <v>2</v>
      </c>
      <c r="D2" s="323" t="s">
        <v>82</v>
      </c>
      <c r="E2" s="118" t="s">
        <v>3</v>
      </c>
      <c r="F2" s="118" t="s">
        <v>5</v>
      </c>
    </row>
    <row r="3" spans="1:9" s="6" customFormat="1" x14ac:dyDescent="0.25">
      <c r="A3" s="118"/>
      <c r="B3" s="118"/>
      <c r="C3" s="118"/>
      <c r="D3" s="324"/>
      <c r="E3" s="118"/>
      <c r="F3" s="118"/>
    </row>
    <row r="4" spans="1:9" s="104" customFormat="1" x14ac:dyDescent="0.25">
      <c r="A4" s="101">
        <v>1</v>
      </c>
      <c r="B4" s="102" t="s">
        <v>37</v>
      </c>
      <c r="C4" s="103">
        <v>13</v>
      </c>
      <c r="D4" s="103"/>
      <c r="E4" s="103"/>
      <c r="F4" s="98">
        <f>C4+D4+E4</f>
        <v>13</v>
      </c>
    </row>
    <row r="5" spans="1:9" s="63" customFormat="1" x14ac:dyDescent="0.25">
      <c r="A5" s="7"/>
      <c r="B5" s="11" t="s">
        <v>63</v>
      </c>
      <c r="C5" s="118"/>
      <c r="D5" s="118"/>
      <c r="E5" s="118"/>
      <c r="F5" s="14"/>
    </row>
    <row r="6" spans="1:9" x14ac:dyDescent="0.25">
      <c r="A6" s="12">
        <f>A4+1</f>
        <v>2</v>
      </c>
      <c r="B6" s="13" t="s">
        <v>23</v>
      </c>
      <c r="C6" s="13">
        <v>7</v>
      </c>
      <c r="D6" s="13">
        <v>6</v>
      </c>
      <c r="E6" s="13">
        <v>4</v>
      </c>
      <c r="F6" s="14">
        <f t="shared" ref="F6:F68" si="0">C6+D6+E6</f>
        <v>17</v>
      </c>
      <c r="H6" s="19"/>
      <c r="I6" s="19"/>
    </row>
    <row r="7" spans="1:9" x14ac:dyDescent="0.25">
      <c r="A7" s="12">
        <f t="shared" ref="A7:A18" si="1">A6+1</f>
        <v>3</v>
      </c>
      <c r="B7" s="13" t="s">
        <v>140</v>
      </c>
      <c r="C7" s="13">
        <v>1</v>
      </c>
      <c r="D7" s="13"/>
      <c r="E7" s="13"/>
      <c r="F7" s="14">
        <f t="shared" si="0"/>
        <v>1</v>
      </c>
      <c r="H7" s="19"/>
      <c r="I7" s="19"/>
    </row>
    <row r="8" spans="1:9" x14ac:dyDescent="0.25">
      <c r="A8" s="12">
        <f t="shared" si="1"/>
        <v>4</v>
      </c>
      <c r="B8" s="23" t="s">
        <v>24</v>
      </c>
      <c r="C8" s="13">
        <v>3</v>
      </c>
      <c r="D8" s="13"/>
      <c r="E8" s="13"/>
      <c r="F8" s="14">
        <f t="shared" si="0"/>
        <v>3</v>
      </c>
      <c r="H8" s="19"/>
      <c r="I8" s="19"/>
    </row>
    <row r="9" spans="1:9" x14ac:dyDescent="0.25">
      <c r="A9" s="12">
        <f t="shared" si="1"/>
        <v>5</v>
      </c>
      <c r="B9" s="13" t="s">
        <v>25</v>
      </c>
      <c r="C9" s="13">
        <v>2</v>
      </c>
      <c r="D9" s="13"/>
      <c r="E9" s="13"/>
      <c r="F9" s="14">
        <f t="shared" si="0"/>
        <v>2</v>
      </c>
      <c r="H9" s="19"/>
      <c r="I9" s="19"/>
    </row>
    <row r="10" spans="1:9" x14ac:dyDescent="0.25">
      <c r="A10" s="12">
        <f t="shared" si="1"/>
        <v>6</v>
      </c>
      <c r="B10" s="13" t="s">
        <v>32</v>
      </c>
      <c r="C10" s="13">
        <v>1</v>
      </c>
      <c r="D10" s="13"/>
      <c r="E10" s="13"/>
      <c r="F10" s="14">
        <f t="shared" si="0"/>
        <v>1</v>
      </c>
      <c r="H10" s="19"/>
      <c r="I10" s="19"/>
    </row>
    <row r="11" spans="1:9" x14ac:dyDescent="0.25">
      <c r="A11" s="12">
        <f t="shared" si="1"/>
        <v>7</v>
      </c>
      <c r="B11" s="13" t="s">
        <v>26</v>
      </c>
      <c r="C11" s="13">
        <v>2</v>
      </c>
      <c r="D11" s="13">
        <v>1</v>
      </c>
      <c r="E11" s="13"/>
      <c r="F11" s="14">
        <f t="shared" si="0"/>
        <v>3</v>
      </c>
      <c r="H11" s="19"/>
      <c r="I11" s="19"/>
    </row>
    <row r="12" spans="1:9" x14ac:dyDescent="0.25">
      <c r="A12" s="12">
        <f t="shared" si="1"/>
        <v>8</v>
      </c>
      <c r="B12" s="13" t="s">
        <v>27</v>
      </c>
      <c r="C12" s="13">
        <v>4</v>
      </c>
      <c r="D12" s="13"/>
      <c r="E12" s="13"/>
      <c r="F12" s="14">
        <f t="shared" si="0"/>
        <v>4</v>
      </c>
      <c r="H12" s="19"/>
      <c r="I12" s="19"/>
    </row>
    <row r="13" spans="1:9" x14ac:dyDescent="0.25">
      <c r="A13" s="12">
        <f t="shared" si="1"/>
        <v>9</v>
      </c>
      <c r="B13" s="13" t="s">
        <v>28</v>
      </c>
      <c r="C13" s="13">
        <v>2</v>
      </c>
      <c r="D13" s="13"/>
      <c r="E13" s="13"/>
      <c r="F13" s="14">
        <f t="shared" si="0"/>
        <v>2</v>
      </c>
      <c r="H13" s="19"/>
      <c r="I13" s="19"/>
    </row>
    <row r="14" spans="1:9" x14ac:dyDescent="0.25">
      <c r="A14" s="12">
        <f t="shared" si="1"/>
        <v>10</v>
      </c>
      <c r="B14" s="13" t="s">
        <v>29</v>
      </c>
      <c r="C14" s="13">
        <v>2</v>
      </c>
      <c r="D14" s="13"/>
      <c r="E14" s="13"/>
      <c r="F14" s="14">
        <f t="shared" si="0"/>
        <v>2</v>
      </c>
      <c r="H14" s="19"/>
      <c r="I14" s="19"/>
    </row>
    <row r="15" spans="1:9" x14ac:dyDescent="0.25">
      <c r="A15" s="12">
        <f t="shared" si="1"/>
        <v>11</v>
      </c>
      <c r="B15" s="13" t="s">
        <v>30</v>
      </c>
      <c r="C15" s="13">
        <v>2</v>
      </c>
      <c r="D15" s="13"/>
      <c r="E15" s="13"/>
      <c r="F15" s="14">
        <f t="shared" si="0"/>
        <v>2</v>
      </c>
      <c r="H15" s="19"/>
      <c r="I15" s="19"/>
    </row>
    <row r="16" spans="1:9" x14ac:dyDescent="0.25">
      <c r="A16" s="12">
        <f t="shared" si="1"/>
        <v>12</v>
      </c>
      <c r="B16" s="13" t="s">
        <v>31</v>
      </c>
      <c r="C16" s="13">
        <v>1</v>
      </c>
      <c r="D16" s="13"/>
      <c r="E16" s="13"/>
      <c r="F16" s="14">
        <f t="shared" si="0"/>
        <v>1</v>
      </c>
      <c r="H16" s="19"/>
      <c r="I16" s="19"/>
    </row>
    <row r="17" spans="1:11" x14ac:dyDescent="0.25">
      <c r="A17" s="12">
        <f t="shared" si="1"/>
        <v>13</v>
      </c>
      <c r="B17" s="13" t="s">
        <v>33</v>
      </c>
      <c r="C17" s="13">
        <v>1</v>
      </c>
      <c r="D17" s="13"/>
      <c r="E17" s="13"/>
      <c r="F17" s="14">
        <f t="shared" si="0"/>
        <v>1</v>
      </c>
      <c r="H17" s="19"/>
      <c r="I17" s="19"/>
    </row>
    <row r="18" spans="1:11" x14ac:dyDescent="0.25">
      <c r="A18" s="12">
        <f t="shared" si="1"/>
        <v>14</v>
      </c>
      <c r="B18" s="13" t="s">
        <v>34</v>
      </c>
      <c r="C18" s="13">
        <v>2</v>
      </c>
      <c r="D18" s="13"/>
      <c r="E18" s="13"/>
      <c r="F18" s="14">
        <f t="shared" si="0"/>
        <v>2</v>
      </c>
      <c r="H18" s="19"/>
      <c r="I18" s="19"/>
    </row>
    <row r="19" spans="1:11" s="99" customFormat="1" x14ac:dyDescent="0.25">
      <c r="A19" s="97"/>
      <c r="B19" s="98" t="s">
        <v>303</v>
      </c>
      <c r="C19" s="97">
        <f>SUM(C6:C18)+D6+D11</f>
        <v>37</v>
      </c>
      <c r="D19" s="98"/>
      <c r="E19" s="98">
        <f>SUM(E6:E18)</f>
        <v>4</v>
      </c>
      <c r="F19" s="98"/>
      <c r="H19" s="100"/>
      <c r="I19" s="100"/>
    </row>
    <row r="20" spans="1:11" s="20" customFormat="1" x14ac:dyDescent="0.25">
      <c r="A20" s="9"/>
      <c r="B20" s="14"/>
      <c r="C20" s="9"/>
      <c r="D20" s="14"/>
      <c r="E20" s="14"/>
      <c r="F20" s="14"/>
      <c r="H20" s="61"/>
      <c r="I20" s="61"/>
    </row>
    <row r="21" spans="1:11" s="20" customFormat="1" x14ac:dyDescent="0.25">
      <c r="A21" s="9"/>
      <c r="B21" s="14" t="s">
        <v>304</v>
      </c>
      <c r="C21" s="9"/>
      <c r="D21" s="14"/>
      <c r="E21" s="14"/>
      <c r="F21" s="14"/>
      <c r="H21" s="61"/>
      <c r="I21" s="61"/>
    </row>
    <row r="22" spans="1:11" x14ac:dyDescent="0.25">
      <c r="A22" s="12">
        <f>A18+1</f>
        <v>15</v>
      </c>
      <c r="B22" s="13" t="s">
        <v>293</v>
      </c>
      <c r="C22" s="13">
        <v>1</v>
      </c>
      <c r="D22" s="13"/>
      <c r="E22" s="13"/>
      <c r="F22" s="14">
        <f t="shared" si="0"/>
        <v>1</v>
      </c>
      <c r="H22" s="19"/>
      <c r="I22" s="19"/>
    </row>
    <row r="23" spans="1:11" x14ac:dyDescent="0.25">
      <c r="A23" s="12">
        <f t="shared" ref="A23" si="2">A22+1</f>
        <v>16</v>
      </c>
      <c r="B23" s="13" t="s">
        <v>136</v>
      </c>
      <c r="C23" s="13">
        <v>50</v>
      </c>
      <c r="D23" s="13"/>
      <c r="E23" s="13">
        <f>16+1</f>
        <v>17</v>
      </c>
      <c r="F23" s="14">
        <f t="shared" si="0"/>
        <v>67</v>
      </c>
      <c r="H23" s="19"/>
      <c r="I23" s="19"/>
    </row>
    <row r="24" spans="1:11" x14ac:dyDescent="0.25">
      <c r="A24" s="12">
        <f>A23+1</f>
        <v>17</v>
      </c>
      <c r="B24" s="13" t="s">
        <v>44</v>
      </c>
      <c r="C24" s="13">
        <v>48</v>
      </c>
      <c r="D24" s="13"/>
      <c r="E24" s="13">
        <f>56+1</f>
        <v>57</v>
      </c>
      <c r="F24" s="14">
        <f t="shared" si="0"/>
        <v>105</v>
      </c>
      <c r="H24" s="19" t="s">
        <v>334</v>
      </c>
      <c r="I24" s="19" t="s">
        <v>335</v>
      </c>
      <c r="J24" s="3">
        <v>1</v>
      </c>
      <c r="K24" s="3" t="s">
        <v>336</v>
      </c>
    </row>
    <row r="25" spans="1:11" x14ac:dyDescent="0.25">
      <c r="A25" s="12">
        <f>A24+1</f>
        <v>18</v>
      </c>
      <c r="B25" s="13" t="s">
        <v>22</v>
      </c>
      <c r="C25" s="13">
        <f>6-2</f>
        <v>4</v>
      </c>
      <c r="D25" s="13"/>
      <c r="E25" s="13"/>
      <c r="F25" s="14">
        <f t="shared" si="0"/>
        <v>4</v>
      </c>
      <c r="I25" s="3" t="s">
        <v>110</v>
      </c>
      <c r="J25" s="3">
        <v>1</v>
      </c>
      <c r="K25" s="3" t="s">
        <v>337</v>
      </c>
    </row>
    <row r="26" spans="1:11" s="99" customFormat="1" x14ac:dyDescent="0.25">
      <c r="A26" s="97"/>
      <c r="B26" s="98" t="s">
        <v>305</v>
      </c>
      <c r="C26" s="97">
        <f>SUM(C22:C25)</f>
        <v>103</v>
      </c>
      <c r="D26" s="98"/>
      <c r="E26" s="97">
        <f>SUM(E23:E24)</f>
        <v>74</v>
      </c>
      <c r="F26" s="98"/>
      <c r="G26" s="99">
        <f>SUM(F22:F25)-2</f>
        <v>175</v>
      </c>
    </row>
    <row r="27" spans="1:11" x14ac:dyDescent="0.25">
      <c r="A27" s="12"/>
      <c r="B27" s="13"/>
      <c r="C27" s="13"/>
      <c r="D27" s="13"/>
      <c r="E27" s="13"/>
      <c r="F27" s="14"/>
    </row>
    <row r="28" spans="1:11" x14ac:dyDescent="0.25">
      <c r="A28" s="12"/>
      <c r="B28" s="14" t="s">
        <v>318</v>
      </c>
      <c r="C28" s="13"/>
      <c r="D28" s="13"/>
      <c r="E28" s="13"/>
      <c r="F28" s="14"/>
    </row>
    <row r="29" spans="1:11" x14ac:dyDescent="0.25">
      <c r="A29" s="12">
        <f>A25+1</f>
        <v>19</v>
      </c>
      <c r="B29" s="13" t="s">
        <v>6</v>
      </c>
      <c r="C29" s="13">
        <v>4</v>
      </c>
      <c r="D29" s="13"/>
      <c r="E29" s="13"/>
      <c r="F29" s="14">
        <f t="shared" si="0"/>
        <v>4</v>
      </c>
      <c r="H29" s="19"/>
      <c r="I29" s="19"/>
    </row>
    <row r="30" spans="1:11" x14ac:dyDescent="0.25">
      <c r="A30" s="12"/>
      <c r="B30" s="13"/>
      <c r="C30" s="13"/>
      <c r="D30" s="13"/>
      <c r="E30" s="13"/>
      <c r="F30" s="14"/>
      <c r="H30" s="19"/>
      <c r="I30" s="19"/>
      <c r="J30" s="3" t="s">
        <v>367</v>
      </c>
      <c r="K30" s="3">
        <f>E62+E102</f>
        <v>80</v>
      </c>
    </row>
    <row r="31" spans="1:11" x14ac:dyDescent="0.25">
      <c r="A31" s="12"/>
      <c r="B31" s="14" t="s">
        <v>319</v>
      </c>
      <c r="C31" s="13"/>
      <c r="D31" s="13"/>
      <c r="E31" s="13"/>
      <c r="F31" s="14"/>
      <c r="H31" s="19"/>
      <c r="I31" s="19"/>
      <c r="J31" s="3" t="s">
        <v>366</v>
      </c>
      <c r="K31" s="3">
        <f>E24+E32+E39+E43+E53+E56+E61+E68+E71+E80+E94+E95+E100+E101</f>
        <v>109</v>
      </c>
    </row>
    <row r="32" spans="1:11" x14ac:dyDescent="0.25">
      <c r="A32" s="12">
        <f>A29+1</f>
        <v>20</v>
      </c>
      <c r="B32" s="13" t="s">
        <v>45</v>
      </c>
      <c r="C32" s="13">
        <v>4</v>
      </c>
      <c r="D32" s="13"/>
      <c r="E32" s="13">
        <v>2</v>
      </c>
      <c r="F32" s="14">
        <f t="shared" si="0"/>
        <v>6</v>
      </c>
      <c r="J32" s="3" t="s">
        <v>368</v>
      </c>
      <c r="K32" s="3">
        <f>E6+E23+E38+E47+E60+E87+E91+E92+E93+E96+E98+E99+E57</f>
        <v>48</v>
      </c>
    </row>
    <row r="33" spans="1:11" x14ac:dyDescent="0.25">
      <c r="A33" s="12"/>
      <c r="B33" s="13"/>
      <c r="C33" s="13"/>
      <c r="D33" s="13"/>
      <c r="E33" s="13"/>
      <c r="F33" s="14"/>
      <c r="K33" s="3">
        <f>SUM(K30:K32)</f>
        <v>237</v>
      </c>
    </row>
    <row r="34" spans="1:11" x14ac:dyDescent="0.25">
      <c r="A34" s="12"/>
      <c r="B34" s="14" t="s">
        <v>317</v>
      </c>
      <c r="C34" s="13"/>
      <c r="D34" s="13"/>
      <c r="E34" s="13"/>
      <c r="F34" s="14"/>
    </row>
    <row r="35" spans="1:11" x14ac:dyDescent="0.25">
      <c r="A35" s="12">
        <f>A32+1</f>
        <v>21</v>
      </c>
      <c r="B35" s="13" t="s">
        <v>50</v>
      </c>
      <c r="C35" s="13">
        <v>1</v>
      </c>
      <c r="D35" s="13"/>
      <c r="E35" s="13"/>
      <c r="F35" s="14">
        <f t="shared" si="0"/>
        <v>1</v>
      </c>
    </row>
    <row r="36" spans="1:11" s="20" customFormat="1" x14ac:dyDescent="0.25">
      <c r="A36" s="9"/>
      <c r="B36" s="14"/>
      <c r="C36" s="9"/>
      <c r="D36" s="14"/>
      <c r="E36" s="9"/>
      <c r="F36" s="14"/>
    </row>
    <row r="37" spans="1:11" s="20" customFormat="1" x14ac:dyDescent="0.25">
      <c r="A37" s="9"/>
      <c r="B37" s="14" t="s">
        <v>309</v>
      </c>
      <c r="C37" s="9"/>
      <c r="D37" s="14"/>
      <c r="E37" s="9"/>
      <c r="F37" s="14"/>
    </row>
    <row r="38" spans="1:11" x14ac:dyDescent="0.25">
      <c r="A38" s="12">
        <f>A35+1</f>
        <v>22</v>
      </c>
      <c r="B38" s="13" t="s">
        <v>7</v>
      </c>
      <c r="C38" s="13">
        <v>1</v>
      </c>
      <c r="D38" s="13"/>
      <c r="E38" s="13">
        <v>4</v>
      </c>
      <c r="F38" s="14">
        <f t="shared" si="0"/>
        <v>5</v>
      </c>
    </row>
    <row r="39" spans="1:11" x14ac:dyDescent="0.25">
      <c r="A39" s="12">
        <f>A38+1</f>
        <v>23</v>
      </c>
      <c r="B39" s="13" t="s">
        <v>8</v>
      </c>
      <c r="C39" s="13">
        <f>34-1+1</f>
        <v>34</v>
      </c>
      <c r="D39" s="13"/>
      <c r="E39" s="13">
        <f>10-1</f>
        <v>9</v>
      </c>
      <c r="F39" s="14">
        <f t="shared" si="0"/>
        <v>43</v>
      </c>
    </row>
    <row r="40" spans="1:11" s="99" customFormat="1" x14ac:dyDescent="0.25">
      <c r="A40" s="97"/>
      <c r="B40" s="98" t="s">
        <v>308</v>
      </c>
      <c r="C40" s="97">
        <f>SUM(C38:C39)</f>
        <v>35</v>
      </c>
      <c r="D40" s="97"/>
      <c r="E40" s="97">
        <f>SUM(E38:E39)</f>
        <v>13</v>
      </c>
      <c r="F40" s="98"/>
      <c r="G40" s="99">
        <f>SUM(F38:F39)</f>
        <v>48</v>
      </c>
    </row>
    <row r="41" spans="1:11" s="20" customFormat="1" x14ac:dyDescent="0.25">
      <c r="A41" s="9"/>
      <c r="B41" s="14"/>
      <c r="C41" s="9"/>
      <c r="D41" s="9"/>
      <c r="E41" s="9"/>
      <c r="F41" s="14"/>
    </row>
    <row r="42" spans="1:11" s="20" customFormat="1" x14ac:dyDescent="0.25">
      <c r="A42" s="9"/>
      <c r="B42" s="14" t="s">
        <v>310</v>
      </c>
      <c r="C42" s="9"/>
      <c r="D42" s="9"/>
      <c r="E42" s="9"/>
      <c r="F42" s="14"/>
    </row>
    <row r="43" spans="1:11" x14ac:dyDescent="0.25">
      <c r="A43" s="12">
        <f>A39+1</f>
        <v>24</v>
      </c>
      <c r="B43" s="13" t="s">
        <v>38</v>
      </c>
      <c r="C43" s="13">
        <v>3</v>
      </c>
      <c r="D43" s="13"/>
      <c r="E43" s="13">
        <v>10</v>
      </c>
      <c r="F43" s="14">
        <f t="shared" si="0"/>
        <v>13</v>
      </c>
      <c r="H43" s="19"/>
      <c r="I43" s="19"/>
    </row>
    <row r="44" spans="1:11" x14ac:dyDescent="0.25">
      <c r="A44" s="12"/>
      <c r="B44" s="13"/>
      <c r="C44" s="9"/>
      <c r="D44" s="13"/>
      <c r="E44" s="13"/>
      <c r="F44" s="14"/>
      <c r="H44" s="19"/>
      <c r="I44" s="19"/>
    </row>
    <row r="45" spans="1:11" x14ac:dyDescent="0.25">
      <c r="A45" s="12"/>
      <c r="B45" s="14" t="s">
        <v>311</v>
      </c>
      <c r="C45" s="13"/>
      <c r="D45" s="13"/>
      <c r="E45" s="13"/>
      <c r="F45" s="14"/>
      <c r="H45" s="19"/>
      <c r="I45" s="19"/>
    </row>
    <row r="46" spans="1:11" x14ac:dyDescent="0.25">
      <c r="A46" s="12">
        <f>A43+1</f>
        <v>25</v>
      </c>
      <c r="B46" s="13" t="s">
        <v>48</v>
      </c>
      <c r="C46" s="13">
        <v>1</v>
      </c>
      <c r="D46" s="13"/>
      <c r="E46" s="13"/>
      <c r="F46" s="14">
        <f t="shared" si="0"/>
        <v>1</v>
      </c>
    </row>
    <row r="47" spans="1:11" x14ac:dyDescent="0.25">
      <c r="A47" s="12">
        <f>A46+1</f>
        <v>26</v>
      </c>
      <c r="B47" s="13" t="s">
        <v>97</v>
      </c>
      <c r="C47" s="13"/>
      <c r="D47" s="13"/>
      <c r="E47" s="13">
        <v>1</v>
      </c>
      <c r="F47" s="14">
        <f t="shared" si="0"/>
        <v>1</v>
      </c>
    </row>
    <row r="48" spans="1:11" s="20" customFormat="1" x14ac:dyDescent="0.25">
      <c r="A48" s="9"/>
      <c r="B48" s="14"/>
      <c r="C48" s="9"/>
      <c r="D48" s="14"/>
      <c r="E48" s="9">
        <f>SUM(E43:E47)</f>
        <v>11</v>
      </c>
      <c r="F48" s="14"/>
    </row>
    <row r="49" spans="1:9" s="20" customFormat="1" x14ac:dyDescent="0.25">
      <c r="A49" s="9"/>
      <c r="B49" s="14" t="s">
        <v>68</v>
      </c>
      <c r="C49" s="9"/>
      <c r="D49" s="14"/>
      <c r="E49" s="9"/>
      <c r="F49" s="14"/>
    </row>
    <row r="50" spans="1:9" x14ac:dyDescent="0.25">
      <c r="A50" s="12">
        <f>A47+1</f>
        <v>27</v>
      </c>
      <c r="B50" s="13" t="s">
        <v>39</v>
      </c>
      <c r="C50" s="13">
        <v>2</v>
      </c>
      <c r="D50" s="13"/>
      <c r="E50" s="13"/>
      <c r="F50" s="14">
        <f t="shared" si="0"/>
        <v>2</v>
      </c>
      <c r="H50" s="19"/>
      <c r="I50" s="19"/>
    </row>
    <row r="51" spans="1:9" x14ac:dyDescent="0.25">
      <c r="A51" s="12">
        <f t="shared" ref="A51:A77" si="3">A50+1</f>
        <v>28</v>
      </c>
      <c r="B51" s="13" t="s">
        <v>9</v>
      </c>
      <c r="C51" s="13">
        <v>1</v>
      </c>
      <c r="D51" s="13"/>
      <c r="E51" s="13"/>
      <c r="F51" s="14">
        <f t="shared" si="0"/>
        <v>1</v>
      </c>
    </row>
    <row r="52" spans="1:9" x14ac:dyDescent="0.25">
      <c r="A52" s="12">
        <f t="shared" si="3"/>
        <v>29</v>
      </c>
      <c r="B52" s="13" t="s">
        <v>40</v>
      </c>
      <c r="C52" s="13">
        <v>1</v>
      </c>
      <c r="D52" s="13"/>
      <c r="E52" s="13"/>
      <c r="F52" s="14">
        <f t="shared" si="0"/>
        <v>1</v>
      </c>
      <c r="H52" s="19"/>
      <c r="I52" s="19"/>
    </row>
    <row r="53" spans="1:9" x14ac:dyDescent="0.25">
      <c r="A53" s="12">
        <f t="shared" si="3"/>
        <v>30</v>
      </c>
      <c r="B53" s="13" t="s">
        <v>88</v>
      </c>
      <c r="C53" s="13"/>
      <c r="D53" s="13"/>
      <c r="E53" s="13">
        <f>2-1</f>
        <v>1</v>
      </c>
      <c r="F53" s="14">
        <f t="shared" si="0"/>
        <v>1</v>
      </c>
      <c r="G53" s="3">
        <f>SUM(F50:F53)</f>
        <v>5</v>
      </c>
    </row>
    <row r="54" spans="1:9" x14ac:dyDescent="0.25">
      <c r="A54" s="12"/>
      <c r="B54" s="13"/>
      <c r="C54" s="13"/>
      <c r="D54" s="13"/>
      <c r="E54" s="13"/>
      <c r="F54" s="14"/>
    </row>
    <row r="55" spans="1:9" x14ac:dyDescent="0.25">
      <c r="A55" s="12"/>
      <c r="B55" s="14" t="s">
        <v>312</v>
      </c>
      <c r="C55" s="13"/>
      <c r="D55" s="13"/>
      <c r="E55" s="13"/>
      <c r="F55" s="14"/>
    </row>
    <row r="56" spans="1:9" x14ac:dyDescent="0.25">
      <c r="A56" s="12">
        <f>A53+1</f>
        <v>31</v>
      </c>
      <c r="B56" s="13" t="s">
        <v>41</v>
      </c>
      <c r="C56" s="13">
        <v>3</v>
      </c>
      <c r="D56" s="13"/>
      <c r="E56" s="13">
        <v>4</v>
      </c>
      <c r="F56" s="14">
        <f t="shared" si="0"/>
        <v>7</v>
      </c>
      <c r="H56" s="19"/>
      <c r="I56" s="19"/>
    </row>
    <row r="57" spans="1:9" x14ac:dyDescent="0.25">
      <c r="A57" s="12">
        <f>A56+1</f>
        <v>32</v>
      </c>
      <c r="B57" s="13" t="s">
        <v>339</v>
      </c>
      <c r="C57" s="13"/>
      <c r="D57" s="13"/>
      <c r="E57" s="13">
        <v>1</v>
      </c>
      <c r="F57" s="14">
        <f t="shared" si="0"/>
        <v>1</v>
      </c>
      <c r="H57" s="19"/>
      <c r="I57" s="19"/>
    </row>
    <row r="58" spans="1:9" x14ac:dyDescent="0.25">
      <c r="A58" s="12"/>
      <c r="B58" s="13"/>
      <c r="C58" s="13"/>
      <c r="D58" s="13"/>
      <c r="E58" s="13"/>
      <c r="F58" s="14"/>
      <c r="H58" s="19"/>
      <c r="I58" s="19"/>
    </row>
    <row r="59" spans="1:9" x14ac:dyDescent="0.25">
      <c r="A59" s="12"/>
      <c r="B59" s="14" t="s">
        <v>306</v>
      </c>
      <c r="C59" s="13"/>
      <c r="D59" s="13"/>
      <c r="E59" s="13"/>
      <c r="F59" s="14"/>
      <c r="H59" s="19"/>
      <c r="I59" s="19"/>
    </row>
    <row r="60" spans="1:9" x14ac:dyDescent="0.25">
      <c r="A60" s="12">
        <f>A57+1</f>
        <v>33</v>
      </c>
      <c r="B60" s="13" t="s">
        <v>35</v>
      </c>
      <c r="C60" s="13">
        <v>3</v>
      </c>
      <c r="D60" s="13"/>
      <c r="E60" s="13">
        <v>3</v>
      </c>
      <c r="F60" s="14">
        <f t="shared" si="0"/>
        <v>6</v>
      </c>
    </row>
    <row r="61" spans="1:9" x14ac:dyDescent="0.25">
      <c r="A61" s="12">
        <f t="shared" si="3"/>
        <v>34</v>
      </c>
      <c r="B61" s="13" t="s">
        <v>92</v>
      </c>
      <c r="C61" s="13">
        <v>5</v>
      </c>
      <c r="D61" s="13"/>
      <c r="E61" s="13">
        <v>7</v>
      </c>
      <c r="F61" s="14">
        <f t="shared" si="0"/>
        <v>12</v>
      </c>
    </row>
    <row r="62" spans="1:9" x14ac:dyDescent="0.25">
      <c r="A62" s="12">
        <f t="shared" si="3"/>
        <v>35</v>
      </c>
      <c r="B62" s="13" t="s">
        <v>94</v>
      </c>
      <c r="C62" s="13">
        <v>4</v>
      </c>
      <c r="D62" s="13"/>
      <c r="E62" s="13">
        <v>4</v>
      </c>
      <c r="F62" s="14">
        <f t="shared" si="0"/>
        <v>8</v>
      </c>
      <c r="G62" s="3">
        <f>C61+C62+E61+E62</f>
        <v>20</v>
      </c>
    </row>
    <row r="63" spans="1:9" x14ac:dyDescent="0.25">
      <c r="A63" s="12"/>
      <c r="B63" s="13"/>
      <c r="C63" s="13"/>
      <c r="D63" s="13"/>
      <c r="E63" s="13"/>
      <c r="F63" s="14"/>
    </row>
    <row r="64" spans="1:9" x14ac:dyDescent="0.25">
      <c r="A64" s="12"/>
      <c r="B64" s="14" t="s">
        <v>313</v>
      </c>
      <c r="C64" s="13"/>
      <c r="D64" s="13"/>
      <c r="E64" s="13"/>
      <c r="F64" s="14"/>
    </row>
    <row r="65" spans="1:7" x14ac:dyDescent="0.25">
      <c r="A65" s="12">
        <f>A62+1</f>
        <v>36</v>
      </c>
      <c r="B65" s="13" t="s">
        <v>289</v>
      </c>
      <c r="C65" s="13">
        <v>1</v>
      </c>
      <c r="D65" s="13"/>
      <c r="E65" s="13"/>
      <c r="F65" s="14">
        <f t="shared" si="0"/>
        <v>1</v>
      </c>
    </row>
    <row r="66" spans="1:7" x14ac:dyDescent="0.25">
      <c r="A66" s="12">
        <f t="shared" si="3"/>
        <v>37</v>
      </c>
      <c r="B66" s="13" t="s">
        <v>290</v>
      </c>
      <c r="C66" s="13">
        <v>2</v>
      </c>
      <c r="D66" s="13"/>
      <c r="E66" s="13"/>
      <c r="F66" s="14">
        <f t="shared" si="0"/>
        <v>2</v>
      </c>
    </row>
    <row r="67" spans="1:7" x14ac:dyDescent="0.25">
      <c r="A67" s="12">
        <f t="shared" si="3"/>
        <v>38</v>
      </c>
      <c r="B67" s="13" t="s">
        <v>291</v>
      </c>
      <c r="C67" s="13">
        <v>1</v>
      </c>
      <c r="D67" s="13"/>
      <c r="E67" s="13"/>
      <c r="F67" s="14">
        <f t="shared" si="0"/>
        <v>1</v>
      </c>
    </row>
    <row r="68" spans="1:7" x14ac:dyDescent="0.25">
      <c r="A68" s="12">
        <f t="shared" si="3"/>
        <v>39</v>
      </c>
      <c r="B68" s="13" t="s">
        <v>292</v>
      </c>
      <c r="C68" s="13">
        <v>4</v>
      </c>
      <c r="D68" s="13"/>
      <c r="E68" s="13">
        <v>5</v>
      </c>
      <c r="F68" s="14">
        <f t="shared" si="0"/>
        <v>9</v>
      </c>
      <c r="G68" s="3">
        <f>SUM(F65:F68)</f>
        <v>13</v>
      </c>
    </row>
    <row r="69" spans="1:7" x14ac:dyDescent="0.25">
      <c r="A69" s="12"/>
      <c r="B69" s="13"/>
      <c r="C69" s="13"/>
      <c r="D69" s="13"/>
      <c r="E69" s="13"/>
      <c r="F69" s="14"/>
    </row>
    <row r="70" spans="1:7" x14ac:dyDescent="0.25">
      <c r="A70" s="12"/>
      <c r="B70" s="14" t="s">
        <v>314</v>
      </c>
      <c r="C70" s="13"/>
      <c r="D70" s="13"/>
      <c r="E70" s="13"/>
      <c r="F70" s="14"/>
    </row>
    <row r="71" spans="1:7" x14ac:dyDescent="0.25">
      <c r="A71" s="12">
        <f>A68+1</f>
        <v>40</v>
      </c>
      <c r="B71" s="13" t="s">
        <v>14</v>
      </c>
      <c r="C71" s="13">
        <v>4</v>
      </c>
      <c r="D71" s="13"/>
      <c r="E71" s="13">
        <v>6</v>
      </c>
      <c r="F71" s="14">
        <f t="shared" ref="F71:F106" si="4">C71+D71+E71</f>
        <v>10</v>
      </c>
    </row>
    <row r="72" spans="1:7" x14ac:dyDescent="0.25">
      <c r="A72" s="12">
        <f t="shared" si="3"/>
        <v>41</v>
      </c>
      <c r="B72" s="13" t="s">
        <v>245</v>
      </c>
      <c r="C72" s="13">
        <v>5</v>
      </c>
      <c r="D72" s="13"/>
      <c r="E72" s="13"/>
      <c r="F72" s="14">
        <f t="shared" si="4"/>
        <v>5</v>
      </c>
    </row>
    <row r="73" spans="1:7" x14ac:dyDescent="0.25">
      <c r="A73" s="12"/>
      <c r="B73" s="13"/>
      <c r="C73" s="13"/>
      <c r="D73" s="13"/>
      <c r="E73" s="13"/>
      <c r="F73" s="14"/>
    </row>
    <row r="74" spans="1:7" x14ac:dyDescent="0.25">
      <c r="A74" s="12"/>
      <c r="B74" s="14" t="s">
        <v>315</v>
      </c>
      <c r="C74" s="13"/>
      <c r="D74" s="13"/>
      <c r="E74" s="13"/>
      <c r="F74" s="14"/>
    </row>
    <row r="75" spans="1:7" x14ac:dyDescent="0.25">
      <c r="A75" s="12">
        <f>A72+1</f>
        <v>42</v>
      </c>
      <c r="B75" s="13" t="s">
        <v>16</v>
      </c>
      <c r="C75" s="13">
        <v>2</v>
      </c>
      <c r="D75" s="13"/>
      <c r="E75" s="13"/>
      <c r="F75" s="14">
        <f t="shared" si="4"/>
        <v>2</v>
      </c>
    </row>
    <row r="76" spans="1:7" x14ac:dyDescent="0.25">
      <c r="A76" s="12">
        <f t="shared" si="3"/>
        <v>43</v>
      </c>
      <c r="B76" s="13" t="s">
        <v>17</v>
      </c>
      <c r="C76" s="13">
        <v>1</v>
      </c>
      <c r="D76" s="13"/>
      <c r="E76" s="13"/>
      <c r="F76" s="14">
        <f t="shared" si="4"/>
        <v>1</v>
      </c>
    </row>
    <row r="77" spans="1:7" x14ac:dyDescent="0.25">
      <c r="A77" s="12">
        <f t="shared" si="3"/>
        <v>44</v>
      </c>
      <c r="B77" s="13" t="s">
        <v>51</v>
      </c>
      <c r="C77" s="13">
        <v>1</v>
      </c>
      <c r="D77" s="13"/>
      <c r="E77" s="13"/>
      <c r="F77" s="14">
        <f t="shared" si="4"/>
        <v>1</v>
      </c>
    </row>
    <row r="78" spans="1:7" x14ac:dyDescent="0.25">
      <c r="A78" s="12"/>
      <c r="B78" s="13"/>
      <c r="C78" s="13"/>
      <c r="D78" s="13"/>
      <c r="E78" s="13"/>
      <c r="F78" s="14"/>
    </row>
    <row r="79" spans="1:7" x14ac:dyDescent="0.25">
      <c r="A79" s="12"/>
      <c r="B79" s="14" t="s">
        <v>316</v>
      </c>
      <c r="C79" s="13"/>
      <c r="D79" s="13"/>
      <c r="E79" s="13"/>
      <c r="F79" s="14"/>
    </row>
    <row r="80" spans="1:7" x14ac:dyDescent="0.25">
      <c r="A80" s="12">
        <f>A77+1</f>
        <v>45</v>
      </c>
      <c r="B80" s="13" t="s">
        <v>49</v>
      </c>
      <c r="C80" s="13">
        <v>2</v>
      </c>
      <c r="D80" s="13"/>
      <c r="E80" s="13">
        <v>1</v>
      </c>
      <c r="F80" s="14">
        <f t="shared" si="4"/>
        <v>3</v>
      </c>
    </row>
    <row r="81" spans="1:6" s="20" customFormat="1" x14ac:dyDescent="0.25">
      <c r="A81" s="9"/>
      <c r="B81" s="14"/>
      <c r="C81" s="9"/>
      <c r="D81" s="14"/>
      <c r="E81" s="9">
        <f>SUM(E50:E80)</f>
        <v>32</v>
      </c>
      <c r="F81" s="14">
        <f t="shared" si="4"/>
        <v>32</v>
      </c>
    </row>
    <row r="82" spans="1:6" s="20" customFormat="1" x14ac:dyDescent="0.25">
      <c r="A82" s="12">
        <f>A80+1</f>
        <v>46</v>
      </c>
      <c r="B82" s="14" t="s">
        <v>326</v>
      </c>
      <c r="C82" s="9"/>
      <c r="D82" s="14"/>
      <c r="E82" s="9"/>
      <c r="F82" s="14"/>
    </row>
    <row r="83" spans="1:6" s="20" customFormat="1" x14ac:dyDescent="0.25">
      <c r="A83" s="9"/>
      <c r="B83" s="16" t="s">
        <v>327</v>
      </c>
      <c r="C83" s="107">
        <v>1</v>
      </c>
      <c r="D83" s="14"/>
      <c r="E83" s="9"/>
      <c r="F83" s="14">
        <f t="shared" si="4"/>
        <v>1</v>
      </c>
    </row>
    <row r="84" spans="1:6" s="20" customFormat="1" x14ac:dyDescent="0.25">
      <c r="A84" s="9"/>
      <c r="B84" s="14" t="s">
        <v>191</v>
      </c>
      <c r="C84" s="9"/>
      <c r="D84" s="14"/>
      <c r="E84" s="9"/>
      <c r="F84" s="14"/>
    </row>
    <row r="85" spans="1:6" x14ac:dyDescent="0.25">
      <c r="A85" s="12">
        <f>A82+1</f>
        <v>47</v>
      </c>
      <c r="B85" s="13" t="s">
        <v>294</v>
      </c>
      <c r="C85" s="13">
        <v>1</v>
      </c>
      <c r="D85" s="13"/>
      <c r="E85" s="13"/>
      <c r="F85" s="14">
        <f t="shared" si="4"/>
        <v>1</v>
      </c>
    </row>
    <row r="86" spans="1:6" x14ac:dyDescent="0.25">
      <c r="A86" s="70">
        <f>A85+1</f>
        <v>48</v>
      </c>
      <c r="B86" s="13" t="s">
        <v>328</v>
      </c>
      <c r="C86" s="13">
        <v>1</v>
      </c>
      <c r="D86" s="13"/>
      <c r="E86" s="13"/>
      <c r="F86" s="14">
        <f t="shared" si="4"/>
        <v>1</v>
      </c>
    </row>
    <row r="87" spans="1:6" x14ac:dyDescent="0.25">
      <c r="A87" s="70">
        <f t="shared" ref="A87:A104" si="5">A86+1</f>
        <v>49</v>
      </c>
      <c r="B87" s="13" t="s">
        <v>330</v>
      </c>
      <c r="C87" s="13">
        <v>3</v>
      </c>
      <c r="D87" s="13"/>
      <c r="E87" s="13">
        <v>2</v>
      </c>
      <c r="F87" s="14">
        <f t="shared" si="4"/>
        <v>5</v>
      </c>
    </row>
    <row r="88" spans="1:6" x14ac:dyDescent="0.25">
      <c r="A88" s="70">
        <f t="shared" si="5"/>
        <v>50</v>
      </c>
      <c r="B88" s="13" t="s">
        <v>340</v>
      </c>
      <c r="C88" s="13">
        <v>1</v>
      </c>
      <c r="D88" s="13"/>
      <c r="E88" s="13"/>
      <c r="F88" s="14">
        <f t="shared" si="4"/>
        <v>1</v>
      </c>
    </row>
    <row r="89" spans="1:6" x14ac:dyDescent="0.25">
      <c r="A89" s="70">
        <f t="shared" si="5"/>
        <v>51</v>
      </c>
      <c r="B89" s="13" t="s">
        <v>98</v>
      </c>
      <c r="C89" s="13">
        <v>1</v>
      </c>
      <c r="D89" s="13"/>
      <c r="E89" s="13"/>
      <c r="F89" s="14">
        <f t="shared" si="4"/>
        <v>1</v>
      </c>
    </row>
    <row r="90" spans="1:6" x14ac:dyDescent="0.25">
      <c r="A90" s="70">
        <f t="shared" si="5"/>
        <v>52</v>
      </c>
      <c r="B90" s="13" t="s">
        <v>329</v>
      </c>
      <c r="C90" s="13">
        <v>3</v>
      </c>
      <c r="D90" s="13"/>
      <c r="E90" s="13"/>
      <c r="F90" s="14">
        <f t="shared" si="4"/>
        <v>3</v>
      </c>
    </row>
    <row r="91" spans="1:6" x14ac:dyDescent="0.25">
      <c r="A91" s="70">
        <f t="shared" si="5"/>
        <v>53</v>
      </c>
      <c r="B91" s="13" t="s">
        <v>296</v>
      </c>
      <c r="C91" s="13">
        <v>1</v>
      </c>
      <c r="D91" s="13"/>
      <c r="E91" s="13">
        <v>1</v>
      </c>
      <c r="F91" s="14">
        <f t="shared" si="4"/>
        <v>2</v>
      </c>
    </row>
    <row r="92" spans="1:6" x14ac:dyDescent="0.25">
      <c r="A92" s="70">
        <f t="shared" si="5"/>
        <v>54</v>
      </c>
      <c r="B92" s="14" t="s">
        <v>325</v>
      </c>
      <c r="C92" s="13">
        <v>3</v>
      </c>
      <c r="D92" s="13"/>
      <c r="E92" s="13">
        <v>2</v>
      </c>
      <c r="F92" s="14">
        <f t="shared" si="4"/>
        <v>5</v>
      </c>
    </row>
    <row r="93" spans="1:6" x14ac:dyDescent="0.25">
      <c r="A93" s="70">
        <f t="shared" si="5"/>
        <v>55</v>
      </c>
      <c r="B93" s="14" t="s">
        <v>324</v>
      </c>
      <c r="C93" s="13">
        <v>1</v>
      </c>
      <c r="D93" s="13"/>
      <c r="E93" s="13">
        <v>1</v>
      </c>
      <c r="F93" s="14">
        <f t="shared" si="4"/>
        <v>2</v>
      </c>
    </row>
    <row r="94" spans="1:6" x14ac:dyDescent="0.25">
      <c r="A94" s="70">
        <f t="shared" si="5"/>
        <v>56</v>
      </c>
      <c r="B94" s="13" t="s">
        <v>129</v>
      </c>
      <c r="C94" s="13">
        <v>3</v>
      </c>
      <c r="D94" s="13"/>
      <c r="E94" s="13">
        <v>4</v>
      </c>
      <c r="F94" s="14">
        <f t="shared" si="4"/>
        <v>7</v>
      </c>
    </row>
    <row r="95" spans="1:6" x14ac:dyDescent="0.25">
      <c r="A95" s="70">
        <f t="shared" si="5"/>
        <v>57</v>
      </c>
      <c r="B95" s="13" t="s">
        <v>242</v>
      </c>
      <c r="C95" s="13"/>
      <c r="D95" s="13"/>
      <c r="E95" s="13">
        <v>1</v>
      </c>
      <c r="F95" s="14">
        <f t="shared" si="4"/>
        <v>1</v>
      </c>
    </row>
    <row r="96" spans="1:6" x14ac:dyDescent="0.25">
      <c r="A96" s="70">
        <f t="shared" si="5"/>
        <v>58</v>
      </c>
      <c r="B96" s="13" t="s">
        <v>157</v>
      </c>
      <c r="C96" s="13">
        <v>1</v>
      </c>
      <c r="D96" s="13"/>
      <c r="E96" s="13">
        <f>6+2</f>
        <v>8</v>
      </c>
      <c r="F96" s="14">
        <f t="shared" si="4"/>
        <v>9</v>
      </c>
    </row>
    <row r="97" spans="1:9" x14ac:dyDescent="0.25">
      <c r="A97" s="70">
        <f t="shared" si="5"/>
        <v>59</v>
      </c>
      <c r="B97" s="13" t="s">
        <v>58</v>
      </c>
      <c r="C97" s="13">
        <v>1</v>
      </c>
      <c r="D97" s="13"/>
      <c r="E97" s="13"/>
      <c r="F97" s="14">
        <f t="shared" si="4"/>
        <v>1</v>
      </c>
    </row>
    <row r="98" spans="1:9" x14ac:dyDescent="0.25">
      <c r="A98" s="70">
        <f t="shared" si="5"/>
        <v>60</v>
      </c>
      <c r="B98" s="13" t="s">
        <v>301</v>
      </c>
      <c r="C98" s="13"/>
      <c r="D98" s="13"/>
      <c r="E98" s="13">
        <v>1</v>
      </c>
      <c r="F98" s="14">
        <f t="shared" si="4"/>
        <v>1</v>
      </c>
    </row>
    <row r="99" spans="1:9" x14ac:dyDescent="0.25">
      <c r="A99" s="70">
        <f t="shared" si="5"/>
        <v>61</v>
      </c>
      <c r="B99" s="13" t="s">
        <v>101</v>
      </c>
      <c r="C99" s="13"/>
      <c r="D99" s="13"/>
      <c r="E99" s="13">
        <v>3</v>
      </c>
      <c r="F99" s="14">
        <f t="shared" si="4"/>
        <v>3</v>
      </c>
    </row>
    <row r="100" spans="1:9" x14ac:dyDescent="0.25">
      <c r="A100" s="70">
        <f t="shared" si="5"/>
        <v>62</v>
      </c>
      <c r="B100" s="13" t="s">
        <v>273</v>
      </c>
      <c r="C100" s="13"/>
      <c r="D100" s="13"/>
      <c r="E100" s="13">
        <v>1</v>
      </c>
      <c r="F100" s="14">
        <f t="shared" si="4"/>
        <v>1</v>
      </c>
    </row>
    <row r="101" spans="1:9" x14ac:dyDescent="0.25">
      <c r="A101" s="70">
        <f t="shared" si="5"/>
        <v>63</v>
      </c>
      <c r="B101" s="13" t="s">
        <v>244</v>
      </c>
      <c r="C101" s="13"/>
      <c r="D101" s="13"/>
      <c r="E101" s="13">
        <v>1</v>
      </c>
      <c r="F101" s="14">
        <f t="shared" si="4"/>
        <v>1</v>
      </c>
      <c r="G101" s="3">
        <f>SUM(C85:C101)</f>
        <v>20</v>
      </c>
      <c r="H101" s="3">
        <f>SUM(E85:E101)</f>
        <v>25</v>
      </c>
    </row>
    <row r="102" spans="1:9" x14ac:dyDescent="0.25">
      <c r="A102" s="70">
        <f t="shared" si="5"/>
        <v>64</v>
      </c>
      <c r="B102" s="13" t="s">
        <v>103</v>
      </c>
      <c r="C102" s="13">
        <v>19</v>
      </c>
      <c r="D102" s="13"/>
      <c r="E102" s="13">
        <v>76</v>
      </c>
      <c r="F102" s="14">
        <f t="shared" si="4"/>
        <v>95</v>
      </c>
    </row>
    <row r="103" spans="1:9" x14ac:dyDescent="0.25">
      <c r="A103" s="70">
        <f t="shared" si="5"/>
        <v>65</v>
      </c>
      <c r="B103" s="13" t="s">
        <v>20</v>
      </c>
      <c r="C103" s="13">
        <v>1</v>
      </c>
      <c r="D103" s="13"/>
      <c r="E103" s="13"/>
      <c r="F103" s="14">
        <f t="shared" si="4"/>
        <v>1</v>
      </c>
    </row>
    <row r="104" spans="1:9" x14ac:dyDescent="0.25">
      <c r="A104" s="70">
        <f t="shared" si="5"/>
        <v>66</v>
      </c>
      <c r="B104" s="13" t="s">
        <v>21</v>
      </c>
      <c r="C104" s="13">
        <v>1</v>
      </c>
      <c r="D104" s="13"/>
      <c r="E104" s="13"/>
      <c r="F104" s="14">
        <f t="shared" si="4"/>
        <v>1</v>
      </c>
      <c r="G104" s="3">
        <f>SUM(C102:C104)</f>
        <v>21</v>
      </c>
      <c r="H104" s="3">
        <f>SUM(E102:E104)</f>
        <v>76</v>
      </c>
    </row>
    <row r="105" spans="1:9" s="20" customFormat="1" x14ac:dyDescent="0.25">
      <c r="A105" s="9"/>
      <c r="B105" s="14" t="s">
        <v>307</v>
      </c>
      <c r="C105" s="9">
        <f>SUM(C85:C104)</f>
        <v>41</v>
      </c>
      <c r="D105" s="14"/>
      <c r="E105" s="9">
        <f>SUM(E87:E104)</f>
        <v>101</v>
      </c>
      <c r="F105" s="14"/>
    </row>
    <row r="106" spans="1:9" x14ac:dyDescent="0.25">
      <c r="A106" s="12"/>
      <c r="B106" s="14" t="s">
        <v>5</v>
      </c>
      <c r="C106" s="9">
        <f>C4+C19+C26+SUM(C29:C35)+C40+SUM(C43:C83)+C105</f>
        <v>285</v>
      </c>
      <c r="D106" s="16"/>
      <c r="E106" s="9">
        <f>E19+E26+E40+E48+E81+E105+E32</f>
        <v>237</v>
      </c>
      <c r="F106" s="14">
        <f t="shared" si="4"/>
        <v>522</v>
      </c>
    </row>
    <row r="107" spans="1:9" x14ac:dyDescent="0.25">
      <c r="A107" s="29"/>
      <c r="B107" s="61"/>
      <c r="C107" s="119"/>
      <c r="D107" s="27"/>
      <c r="E107" s="119"/>
      <c r="F107" s="61">
        <f>C106+E106</f>
        <v>522</v>
      </c>
    </row>
    <row r="108" spans="1:9" x14ac:dyDescent="0.25">
      <c r="A108" s="29"/>
      <c r="B108" s="61"/>
      <c r="C108" s="119"/>
      <c r="D108" s="27"/>
      <c r="E108" s="119"/>
      <c r="F108" s="61"/>
      <c r="I108" s="3">
        <v>285</v>
      </c>
    </row>
    <row r="109" spans="1:9" x14ac:dyDescent="0.25">
      <c r="A109" s="29"/>
      <c r="B109" s="61"/>
      <c r="C109" s="331" t="s">
        <v>274</v>
      </c>
      <c r="D109" s="331"/>
      <c r="E109" s="331"/>
      <c r="F109" s="331"/>
      <c r="I109" s="3">
        <f>I108-C105-C4</f>
        <v>231</v>
      </c>
    </row>
    <row r="110" spans="1:9" x14ac:dyDescent="0.25">
      <c r="A110" s="29"/>
      <c r="B110" s="61"/>
      <c r="C110" s="120"/>
      <c r="D110" s="43"/>
      <c r="E110" s="120"/>
      <c r="F110" s="120"/>
    </row>
    <row r="111" spans="1:9" x14ac:dyDescent="0.25">
      <c r="C111" s="17"/>
      <c r="D111" s="17"/>
      <c r="E111" s="121"/>
      <c r="F111" s="121"/>
    </row>
    <row r="112" spans="1:9" x14ac:dyDescent="0.25">
      <c r="C112" s="17"/>
      <c r="D112" s="17"/>
      <c r="E112" s="121"/>
      <c r="F112" s="121"/>
    </row>
    <row r="113" spans="2:6" x14ac:dyDescent="0.25">
      <c r="C113" s="332" t="s">
        <v>275</v>
      </c>
      <c r="D113" s="332"/>
      <c r="E113" s="332"/>
      <c r="F113" s="332"/>
    </row>
    <row r="114" spans="2:6" x14ac:dyDescent="0.25">
      <c r="C114" s="332" t="s">
        <v>276</v>
      </c>
      <c r="D114" s="332"/>
      <c r="E114" s="332"/>
      <c r="F114" s="332"/>
    </row>
    <row r="123" spans="2:6" x14ac:dyDescent="0.25">
      <c r="C123" s="56"/>
    </row>
    <row r="124" spans="2:6" x14ac:dyDescent="0.25">
      <c r="B124" s="56"/>
      <c r="C124" s="56"/>
    </row>
    <row r="125" spans="2:6" x14ac:dyDescent="0.25">
      <c r="B125" s="56"/>
      <c r="C125" s="56"/>
    </row>
    <row r="126" spans="2:6" x14ac:dyDescent="0.25">
      <c r="B126" s="56"/>
      <c r="C126" s="56"/>
      <c r="E126" s="56"/>
    </row>
    <row r="127" spans="2:6" x14ac:dyDescent="0.25">
      <c r="B127" s="56"/>
      <c r="C127" s="56"/>
    </row>
    <row r="128" spans="2:6" x14ac:dyDescent="0.25">
      <c r="B128" s="56"/>
      <c r="C128" s="56"/>
    </row>
    <row r="129" spans="2:3" x14ac:dyDescent="0.25">
      <c r="B129" s="56"/>
      <c r="C129" s="56"/>
    </row>
    <row r="130" spans="2:3" x14ac:dyDescent="0.25">
      <c r="C130" s="56"/>
    </row>
  </sheetData>
  <mergeCells count="4">
    <mergeCell ref="D2:D3"/>
    <mergeCell ref="C113:F113"/>
    <mergeCell ref="C109:F109"/>
    <mergeCell ref="C114:F114"/>
  </mergeCells>
  <pageMargins left="0.7" right="0.7" top="0.75" bottom="0.75" header="0.3" footer="0.3"/>
  <pageSetup paperSize="2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opLeftCell="A100" zoomScale="98" zoomScaleNormal="98" workbookViewId="0">
      <selection activeCell="N83" sqref="N83"/>
    </sheetView>
  </sheetViews>
  <sheetFormatPr defaultRowHeight="15" x14ac:dyDescent="0.25"/>
  <cols>
    <col min="1" max="1" width="5.42578125" style="1" customWidth="1"/>
    <col min="2" max="2" width="50.71093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9" x14ac:dyDescent="0.25">
      <c r="A1" s="18" t="s">
        <v>369</v>
      </c>
      <c r="B1" s="18"/>
      <c r="C1" s="18"/>
    </row>
    <row r="2" spans="1:9" s="6" customFormat="1" x14ac:dyDescent="0.25">
      <c r="A2" s="124" t="s">
        <v>0</v>
      </c>
      <c r="B2" s="124" t="s">
        <v>1</v>
      </c>
      <c r="C2" s="124" t="s">
        <v>2</v>
      </c>
      <c r="D2" s="323" t="s">
        <v>407</v>
      </c>
      <c r="E2" s="124" t="s">
        <v>3</v>
      </c>
      <c r="F2" s="124" t="s">
        <v>5</v>
      </c>
    </row>
    <row r="3" spans="1:9" s="6" customFormat="1" ht="31.5" customHeight="1" x14ac:dyDescent="0.25">
      <c r="A3" s="124"/>
      <c r="B3" s="124"/>
      <c r="C3" s="124"/>
      <c r="D3" s="324"/>
      <c r="E3" s="124"/>
      <c r="F3" s="124"/>
    </row>
    <row r="4" spans="1:9" s="104" customFormat="1" x14ac:dyDescent="0.25">
      <c r="A4" s="101">
        <v>1</v>
      </c>
      <c r="B4" s="102" t="s">
        <v>37</v>
      </c>
      <c r="C4" s="103">
        <v>13</v>
      </c>
      <c r="D4" s="103"/>
      <c r="E4" s="103"/>
      <c r="F4" s="98">
        <f>C4+D4+E4</f>
        <v>13</v>
      </c>
    </row>
    <row r="5" spans="1:9" s="63" customFormat="1" x14ac:dyDescent="0.25">
      <c r="A5" s="7"/>
      <c r="B5" s="11" t="s">
        <v>63</v>
      </c>
      <c r="C5" s="124"/>
      <c r="D5" s="124"/>
      <c r="E5" s="124"/>
      <c r="F5" s="14"/>
    </row>
    <row r="6" spans="1:9" x14ac:dyDescent="0.25">
      <c r="A6" s="12">
        <f>A4+1</f>
        <v>2</v>
      </c>
      <c r="B6" s="13" t="s">
        <v>23</v>
      </c>
      <c r="C6" s="13">
        <v>7</v>
      </c>
      <c r="D6" s="13">
        <v>6</v>
      </c>
      <c r="E6" s="13">
        <v>4</v>
      </c>
      <c r="F6" s="14">
        <f t="shared" ref="F6:F68" si="0">C6+D6+E6</f>
        <v>17</v>
      </c>
      <c r="H6" s="19"/>
      <c r="I6" s="19"/>
    </row>
    <row r="7" spans="1:9" x14ac:dyDescent="0.25">
      <c r="A7" s="12">
        <f t="shared" ref="A7:A18" si="1">A6+1</f>
        <v>3</v>
      </c>
      <c r="B7" s="13" t="s">
        <v>140</v>
      </c>
      <c r="C7" s="13">
        <v>0</v>
      </c>
      <c r="D7" s="13"/>
      <c r="E7" s="13"/>
      <c r="F7" s="14">
        <f t="shared" si="0"/>
        <v>0</v>
      </c>
      <c r="H7" s="19"/>
      <c r="I7" s="19"/>
    </row>
    <row r="8" spans="1:9" x14ac:dyDescent="0.25">
      <c r="A8" s="12">
        <f t="shared" si="1"/>
        <v>4</v>
      </c>
      <c r="B8" s="13" t="s">
        <v>24</v>
      </c>
      <c r="C8" s="13">
        <v>3</v>
      </c>
      <c r="D8" s="13"/>
      <c r="E8" s="13"/>
      <c r="F8" s="14">
        <f t="shared" si="0"/>
        <v>3</v>
      </c>
      <c r="H8" s="19"/>
      <c r="I8" s="19"/>
    </row>
    <row r="9" spans="1:9" x14ac:dyDescent="0.25">
      <c r="A9" s="12">
        <f t="shared" si="1"/>
        <v>5</v>
      </c>
      <c r="B9" s="13" t="s">
        <v>25</v>
      </c>
      <c r="C9" s="13">
        <v>2</v>
      </c>
      <c r="D9" s="13"/>
      <c r="E9" s="13"/>
      <c r="F9" s="14">
        <f t="shared" si="0"/>
        <v>2</v>
      </c>
      <c r="H9" s="19"/>
      <c r="I9" s="19"/>
    </row>
    <row r="10" spans="1:9" x14ac:dyDescent="0.25">
      <c r="A10" s="12">
        <f t="shared" si="1"/>
        <v>6</v>
      </c>
      <c r="B10" s="13" t="s">
        <v>32</v>
      </c>
      <c r="C10" s="13">
        <v>1</v>
      </c>
      <c r="D10" s="13"/>
      <c r="E10" s="13"/>
      <c r="F10" s="14">
        <f t="shared" si="0"/>
        <v>1</v>
      </c>
      <c r="H10" s="19"/>
      <c r="I10" s="19"/>
    </row>
    <row r="11" spans="1:9" x14ac:dyDescent="0.25">
      <c r="A11" s="12">
        <f t="shared" si="1"/>
        <v>7</v>
      </c>
      <c r="B11" s="13" t="s">
        <v>26</v>
      </c>
      <c r="C11" s="13">
        <v>2</v>
      </c>
      <c r="D11" s="13">
        <v>1</v>
      </c>
      <c r="E11" s="13"/>
      <c r="F11" s="14">
        <f t="shared" si="0"/>
        <v>3</v>
      </c>
      <c r="H11" s="19"/>
      <c r="I11" s="19"/>
    </row>
    <row r="12" spans="1:9" x14ac:dyDescent="0.25">
      <c r="A12" s="12">
        <f t="shared" si="1"/>
        <v>8</v>
      </c>
      <c r="B12" s="13" t="s">
        <v>27</v>
      </c>
      <c r="C12" s="13">
        <v>4</v>
      </c>
      <c r="D12" s="13"/>
      <c r="E12" s="13"/>
      <c r="F12" s="14">
        <f t="shared" si="0"/>
        <v>4</v>
      </c>
      <c r="H12" s="19"/>
      <c r="I12" s="19"/>
    </row>
    <row r="13" spans="1:9" x14ac:dyDescent="0.25">
      <c r="A13" s="12">
        <f t="shared" si="1"/>
        <v>9</v>
      </c>
      <c r="B13" s="13" t="s">
        <v>28</v>
      </c>
      <c r="C13" s="13">
        <v>3</v>
      </c>
      <c r="D13" s="13"/>
      <c r="E13" s="13"/>
      <c r="F13" s="14">
        <f t="shared" si="0"/>
        <v>3</v>
      </c>
      <c r="H13" s="19"/>
      <c r="I13" s="19"/>
    </row>
    <row r="14" spans="1:9" x14ac:dyDescent="0.25">
      <c r="A14" s="12">
        <f t="shared" si="1"/>
        <v>10</v>
      </c>
      <c r="B14" s="13" t="s">
        <v>29</v>
      </c>
      <c r="C14" s="13">
        <v>2</v>
      </c>
      <c r="D14" s="13"/>
      <c r="E14" s="13"/>
      <c r="F14" s="14">
        <f t="shared" si="0"/>
        <v>2</v>
      </c>
      <c r="H14" s="19"/>
      <c r="I14" s="19"/>
    </row>
    <row r="15" spans="1:9" x14ac:dyDescent="0.25">
      <c r="A15" s="12">
        <f t="shared" si="1"/>
        <v>11</v>
      </c>
      <c r="B15" s="13" t="s">
        <v>30</v>
      </c>
      <c r="C15" s="13">
        <v>2</v>
      </c>
      <c r="D15" s="13"/>
      <c r="E15" s="13"/>
      <c r="F15" s="14">
        <f t="shared" si="0"/>
        <v>2</v>
      </c>
      <c r="H15" s="19"/>
      <c r="I15" s="19"/>
    </row>
    <row r="16" spans="1:9" x14ac:dyDescent="0.25">
      <c r="A16" s="12">
        <f t="shared" si="1"/>
        <v>12</v>
      </c>
      <c r="B16" s="13" t="s">
        <v>31</v>
      </c>
      <c r="C16" s="13">
        <v>1</v>
      </c>
      <c r="D16" s="13"/>
      <c r="E16" s="13"/>
      <c r="F16" s="14">
        <f t="shared" si="0"/>
        <v>1</v>
      </c>
      <c r="H16" s="19"/>
      <c r="I16" s="19"/>
    </row>
    <row r="17" spans="1:11" x14ac:dyDescent="0.25">
      <c r="A17" s="12">
        <f t="shared" si="1"/>
        <v>13</v>
      </c>
      <c r="B17" s="13" t="s">
        <v>33</v>
      </c>
      <c r="C17" s="13">
        <v>1</v>
      </c>
      <c r="D17" s="13"/>
      <c r="E17" s="13"/>
      <c r="F17" s="14">
        <f t="shared" si="0"/>
        <v>1</v>
      </c>
      <c r="H17" s="19">
        <f>SUM(C7:C17)+D11</f>
        <v>22</v>
      </c>
      <c r="I17" s="19"/>
    </row>
    <row r="18" spans="1:11" x14ac:dyDescent="0.25">
      <c r="A18" s="12">
        <f t="shared" si="1"/>
        <v>14</v>
      </c>
      <c r="B18" s="13" t="s">
        <v>34</v>
      </c>
      <c r="C18" s="13">
        <v>2</v>
      </c>
      <c r="D18" s="13"/>
      <c r="E18" s="13"/>
      <c r="F18" s="14">
        <f t="shared" si="0"/>
        <v>2</v>
      </c>
      <c r="H18" s="19"/>
      <c r="I18" s="19"/>
    </row>
    <row r="19" spans="1:11" s="99" customFormat="1" x14ac:dyDescent="0.25">
      <c r="A19" s="97"/>
      <c r="B19" s="98" t="s">
        <v>303</v>
      </c>
      <c r="C19" s="97">
        <f>SUM(C6:C18)+D6+D11</f>
        <v>37</v>
      </c>
      <c r="D19" s="98"/>
      <c r="E19" s="98">
        <f>SUM(E6:E18)</f>
        <v>4</v>
      </c>
      <c r="F19" s="98"/>
      <c r="H19" s="100"/>
      <c r="I19" s="100"/>
    </row>
    <row r="20" spans="1:11" s="20" customFormat="1" x14ac:dyDescent="0.25">
      <c r="A20" s="9"/>
      <c r="B20" s="14"/>
      <c r="C20" s="9"/>
      <c r="D20" s="14"/>
      <c r="E20" s="14"/>
      <c r="F20" s="14"/>
      <c r="G20" s="123" t="s">
        <v>372</v>
      </c>
      <c r="H20" s="61"/>
      <c r="I20" s="61"/>
    </row>
    <row r="21" spans="1:11" s="20" customFormat="1" x14ac:dyDescent="0.25">
      <c r="A21" s="9"/>
      <c r="B21" s="14" t="s">
        <v>304</v>
      </c>
      <c r="C21" s="9"/>
      <c r="D21" s="14"/>
      <c r="E21" s="14"/>
      <c r="F21" s="14"/>
      <c r="H21" s="61"/>
      <c r="I21" s="61"/>
    </row>
    <row r="22" spans="1:11" x14ac:dyDescent="0.25">
      <c r="A22" s="12">
        <f>A18+1</f>
        <v>15</v>
      </c>
      <c r="B22" s="13" t="s">
        <v>293</v>
      </c>
      <c r="C22" s="13">
        <v>1</v>
      </c>
      <c r="D22" s="13"/>
      <c r="E22" s="13"/>
      <c r="F22" s="14">
        <f t="shared" si="0"/>
        <v>1</v>
      </c>
      <c r="H22" s="19"/>
      <c r="I22" s="19"/>
    </row>
    <row r="23" spans="1:11" x14ac:dyDescent="0.25">
      <c r="A23" s="12">
        <f t="shared" ref="A23" si="2">A22+1</f>
        <v>16</v>
      </c>
      <c r="B23" s="13" t="s">
        <v>136</v>
      </c>
      <c r="C23" s="13">
        <v>49</v>
      </c>
      <c r="D23" s="13">
        <v>1</v>
      </c>
      <c r="E23" s="13">
        <f>16</f>
        <v>16</v>
      </c>
      <c r="F23" s="14">
        <f t="shared" si="0"/>
        <v>66</v>
      </c>
      <c r="H23" s="19"/>
      <c r="I23" s="19"/>
    </row>
    <row r="24" spans="1:11" x14ac:dyDescent="0.25">
      <c r="A24" s="12">
        <f>A23+1</f>
        <v>17</v>
      </c>
      <c r="B24" s="13" t="s">
        <v>44</v>
      </c>
      <c r="C24" s="13">
        <v>46</v>
      </c>
      <c r="D24" s="13">
        <v>2</v>
      </c>
      <c r="E24" s="13">
        <f>56+1-1</f>
        <v>56</v>
      </c>
      <c r="F24" s="14">
        <f t="shared" si="0"/>
        <v>104</v>
      </c>
      <c r="H24" s="19" t="s">
        <v>334</v>
      </c>
      <c r="I24" s="19" t="s">
        <v>335</v>
      </c>
      <c r="J24" s="3">
        <v>1</v>
      </c>
      <c r="K24" s="3" t="s">
        <v>336</v>
      </c>
    </row>
    <row r="25" spans="1:11" x14ac:dyDescent="0.25">
      <c r="A25" s="12">
        <f>A24+1</f>
        <v>18</v>
      </c>
      <c r="B25" s="13" t="s">
        <v>22</v>
      </c>
      <c r="C25" s="13">
        <f>6-2</f>
        <v>4</v>
      </c>
      <c r="D25" s="13"/>
      <c r="E25" s="13"/>
      <c r="F25" s="14">
        <f t="shared" si="0"/>
        <v>4</v>
      </c>
      <c r="I25" s="3" t="s">
        <v>110</v>
      </c>
      <c r="J25" s="3">
        <v>1</v>
      </c>
      <c r="K25" s="3" t="s">
        <v>337</v>
      </c>
    </row>
    <row r="26" spans="1:11" s="99" customFormat="1" x14ac:dyDescent="0.25">
      <c r="A26" s="97"/>
      <c r="B26" s="98" t="s">
        <v>305</v>
      </c>
      <c r="C26" s="97">
        <f>SUM(C22:C25)+SUM(D23:D24)</f>
        <v>103</v>
      </c>
      <c r="D26" s="98"/>
      <c r="E26" s="97">
        <f>SUM(E23:E24)</f>
        <v>72</v>
      </c>
      <c r="F26" s="98"/>
    </row>
    <row r="27" spans="1:11" x14ac:dyDescent="0.25">
      <c r="A27" s="12"/>
      <c r="B27" s="13"/>
      <c r="C27" s="13"/>
      <c r="D27" s="13"/>
      <c r="E27" s="13"/>
      <c r="F27" s="14"/>
    </row>
    <row r="28" spans="1:11" x14ac:dyDescent="0.25">
      <c r="A28" s="12"/>
      <c r="B28" s="14" t="s">
        <v>318</v>
      </c>
      <c r="C28" s="13"/>
      <c r="D28" s="13"/>
      <c r="E28" s="13"/>
      <c r="F28" s="14"/>
    </row>
    <row r="29" spans="1:11" x14ac:dyDescent="0.25">
      <c r="A29" s="12">
        <f>A25+1</f>
        <v>19</v>
      </c>
      <c r="B29" s="13" t="s">
        <v>6</v>
      </c>
      <c r="C29" s="13">
        <v>4</v>
      </c>
      <c r="D29" s="13"/>
      <c r="E29" s="13"/>
      <c r="F29" s="14">
        <f t="shared" si="0"/>
        <v>4</v>
      </c>
      <c r="H29" s="19"/>
      <c r="I29" s="19"/>
    </row>
    <row r="30" spans="1:11" x14ac:dyDescent="0.25">
      <c r="A30" s="12"/>
      <c r="B30" s="13"/>
      <c r="C30" s="13"/>
      <c r="D30" s="13"/>
      <c r="E30" s="13"/>
      <c r="F30" s="14"/>
      <c r="H30" s="19"/>
      <c r="I30" s="19"/>
      <c r="J30" s="3" t="s">
        <v>367</v>
      </c>
      <c r="K30" s="3">
        <f>E62+E105</f>
        <v>82</v>
      </c>
    </row>
    <row r="31" spans="1:11" x14ac:dyDescent="0.25">
      <c r="A31" s="12"/>
      <c r="B31" s="14" t="s">
        <v>319</v>
      </c>
      <c r="C31" s="13"/>
      <c r="D31" s="13"/>
      <c r="E31" s="13"/>
      <c r="F31" s="14"/>
      <c r="H31" s="19"/>
      <c r="I31" s="19"/>
      <c r="J31" s="3" t="s">
        <v>366</v>
      </c>
      <c r="K31" s="3">
        <f>E24+E32+E39+E43+E53+E56+E61+E68+E71+E80+E97+E98+E103+E104</f>
        <v>106</v>
      </c>
    </row>
    <row r="32" spans="1:11" x14ac:dyDescent="0.25">
      <c r="A32" s="12">
        <f>A29+1</f>
        <v>20</v>
      </c>
      <c r="B32" s="13" t="s">
        <v>45</v>
      </c>
      <c r="C32" s="13">
        <v>4</v>
      </c>
      <c r="D32" s="13"/>
      <c r="E32" s="13">
        <v>2</v>
      </c>
      <c r="F32" s="14">
        <f t="shared" si="0"/>
        <v>6</v>
      </c>
      <c r="J32" s="3" t="s">
        <v>368</v>
      </c>
      <c r="K32" s="3">
        <f>E6+E23+E38+E47+E60+E90+E94+E95+E96+E99+E101+E102+E57</f>
        <v>47</v>
      </c>
    </row>
    <row r="33" spans="1:11" x14ac:dyDescent="0.25">
      <c r="A33" s="12"/>
      <c r="B33" s="13"/>
      <c r="C33" s="13"/>
      <c r="D33" s="13"/>
      <c r="E33" s="13"/>
      <c r="F33" s="14"/>
      <c r="K33" s="3">
        <f>SUM(K30:K32)</f>
        <v>235</v>
      </c>
    </row>
    <row r="34" spans="1:11" x14ac:dyDescent="0.25">
      <c r="A34" s="12"/>
      <c r="B34" s="14" t="s">
        <v>317</v>
      </c>
      <c r="C34" s="13"/>
      <c r="D34" s="13"/>
      <c r="E34" s="13"/>
      <c r="F34" s="14"/>
    </row>
    <row r="35" spans="1:11" x14ac:dyDescent="0.25">
      <c r="A35" s="12">
        <f>A32+1</f>
        <v>21</v>
      </c>
      <c r="B35" s="13" t="s">
        <v>50</v>
      </c>
      <c r="C35" s="13">
        <v>1</v>
      </c>
      <c r="D35" s="13"/>
      <c r="E35" s="13"/>
      <c r="F35" s="14">
        <f t="shared" si="0"/>
        <v>1</v>
      </c>
    </row>
    <row r="36" spans="1:11" s="20" customFormat="1" x14ac:dyDescent="0.25">
      <c r="A36" s="9"/>
      <c r="B36" s="14"/>
      <c r="C36" s="9"/>
      <c r="D36" s="14"/>
      <c r="E36" s="9"/>
      <c r="F36" s="14"/>
    </row>
    <row r="37" spans="1:11" s="20" customFormat="1" x14ac:dyDescent="0.25">
      <c r="A37" s="9"/>
      <c r="B37" s="14" t="s">
        <v>309</v>
      </c>
      <c r="C37" s="9"/>
      <c r="D37" s="14"/>
      <c r="E37" s="9"/>
      <c r="F37" s="14"/>
    </row>
    <row r="38" spans="1:11" x14ac:dyDescent="0.25">
      <c r="A38" s="12">
        <f>A35+1</f>
        <v>22</v>
      </c>
      <c r="B38" s="13" t="s">
        <v>7</v>
      </c>
      <c r="C38" s="13">
        <v>1</v>
      </c>
      <c r="D38" s="13"/>
      <c r="E38" s="13">
        <v>4</v>
      </c>
      <c r="F38" s="14">
        <f t="shared" si="0"/>
        <v>5</v>
      </c>
    </row>
    <row r="39" spans="1:11" x14ac:dyDescent="0.25">
      <c r="A39" s="12">
        <f>A38+1</f>
        <v>23</v>
      </c>
      <c r="B39" s="13" t="s">
        <v>8</v>
      </c>
      <c r="C39" s="13">
        <f>34-1+1</f>
        <v>34</v>
      </c>
      <c r="D39" s="13"/>
      <c r="E39" s="13">
        <f>10-1</f>
        <v>9</v>
      </c>
      <c r="F39" s="14">
        <f t="shared" si="0"/>
        <v>43</v>
      </c>
    </row>
    <row r="40" spans="1:11" s="99" customFormat="1" x14ac:dyDescent="0.25">
      <c r="A40" s="97"/>
      <c r="B40" s="98" t="s">
        <v>308</v>
      </c>
      <c r="C40" s="97">
        <f>SUM(C38:C39)</f>
        <v>35</v>
      </c>
      <c r="D40" s="97"/>
      <c r="E40" s="97">
        <f>SUM(E38:E39)</f>
        <v>13</v>
      </c>
      <c r="F40" s="98"/>
      <c r="G40" s="99">
        <f>SUM(F38:F39)</f>
        <v>48</v>
      </c>
    </row>
    <row r="41" spans="1:11" s="20" customFormat="1" x14ac:dyDescent="0.25">
      <c r="A41" s="9"/>
      <c r="B41" s="14"/>
      <c r="C41" s="9"/>
      <c r="D41" s="9"/>
      <c r="E41" s="9"/>
      <c r="F41" s="14"/>
    </row>
    <row r="42" spans="1:11" s="20" customFormat="1" x14ac:dyDescent="0.25">
      <c r="A42" s="9"/>
      <c r="B42" s="14" t="s">
        <v>310</v>
      </c>
      <c r="C42" s="9"/>
      <c r="D42" s="9"/>
      <c r="E42" s="9"/>
      <c r="F42" s="14"/>
    </row>
    <row r="43" spans="1:11" x14ac:dyDescent="0.25">
      <c r="A43" s="12">
        <f>A39+1</f>
        <v>24</v>
      </c>
      <c r="B43" s="13" t="s">
        <v>38</v>
      </c>
      <c r="C43" s="13">
        <v>3</v>
      </c>
      <c r="D43" s="13"/>
      <c r="E43" s="13">
        <v>10</v>
      </c>
      <c r="F43" s="14">
        <f t="shared" si="0"/>
        <v>13</v>
      </c>
      <c r="H43" s="19"/>
      <c r="I43" s="19"/>
    </row>
    <row r="44" spans="1:11" x14ac:dyDescent="0.25">
      <c r="A44" s="12"/>
      <c r="B44" s="13"/>
      <c r="C44" s="9"/>
      <c r="D44" s="13"/>
      <c r="E44" s="13"/>
      <c r="F44" s="14"/>
      <c r="H44" s="19"/>
      <c r="I44" s="19"/>
    </row>
    <row r="45" spans="1:11" x14ac:dyDescent="0.25">
      <c r="A45" s="12"/>
      <c r="B45" s="14" t="s">
        <v>311</v>
      </c>
      <c r="C45" s="13"/>
      <c r="D45" s="13"/>
      <c r="E45" s="13"/>
      <c r="F45" s="14"/>
      <c r="H45" s="19"/>
      <c r="I45" s="19"/>
    </row>
    <row r="46" spans="1:11" x14ac:dyDescent="0.25">
      <c r="A46" s="12">
        <f>A43+1</f>
        <v>25</v>
      </c>
      <c r="B46" s="13" t="s">
        <v>48</v>
      </c>
      <c r="C46" s="13">
        <v>1</v>
      </c>
      <c r="D46" s="13"/>
      <c r="E46" s="13"/>
      <c r="F46" s="14">
        <f t="shared" si="0"/>
        <v>1</v>
      </c>
    </row>
    <row r="47" spans="1:11" x14ac:dyDescent="0.25">
      <c r="A47" s="12">
        <f>A46+1</f>
        <v>26</v>
      </c>
      <c r="B47" s="13" t="s">
        <v>97</v>
      </c>
      <c r="C47" s="13"/>
      <c r="D47" s="13"/>
      <c r="E47" s="13">
        <v>1</v>
      </c>
      <c r="F47" s="14">
        <f t="shared" si="0"/>
        <v>1</v>
      </c>
    </row>
    <row r="48" spans="1:11" s="20" customFormat="1" x14ac:dyDescent="0.25">
      <c r="A48" s="9"/>
      <c r="B48" s="14"/>
      <c r="C48" s="9"/>
      <c r="D48" s="14"/>
      <c r="E48" s="9">
        <f>SUM(E43:E47)</f>
        <v>11</v>
      </c>
      <c r="F48" s="14"/>
    </row>
    <row r="49" spans="1:9" s="20" customFormat="1" x14ac:dyDescent="0.25">
      <c r="A49" s="9"/>
      <c r="B49" s="14" t="s">
        <v>68</v>
      </c>
      <c r="C49" s="9"/>
      <c r="D49" s="14"/>
      <c r="E49" s="9"/>
      <c r="F49" s="14"/>
    </row>
    <row r="50" spans="1:9" x14ac:dyDescent="0.25">
      <c r="A50" s="12">
        <f>A47+1</f>
        <v>27</v>
      </c>
      <c r="B50" s="13" t="s">
        <v>39</v>
      </c>
      <c r="C50" s="13">
        <v>2</v>
      </c>
      <c r="D50" s="13"/>
      <c r="E50" s="13"/>
      <c r="F50" s="14">
        <f t="shared" si="0"/>
        <v>2</v>
      </c>
      <c r="H50" s="19"/>
      <c r="I50" s="19"/>
    </row>
    <row r="51" spans="1:9" x14ac:dyDescent="0.25">
      <c r="A51" s="12">
        <f t="shared" ref="A51:A77" si="3">A50+1</f>
        <v>28</v>
      </c>
      <c r="B51" s="13" t="s">
        <v>9</v>
      </c>
      <c r="C51" s="13">
        <v>1</v>
      </c>
      <c r="D51" s="13"/>
      <c r="E51" s="13"/>
      <c r="F51" s="14">
        <f t="shared" si="0"/>
        <v>1</v>
      </c>
    </row>
    <row r="52" spans="1:9" x14ac:dyDescent="0.25">
      <c r="A52" s="12">
        <f t="shared" si="3"/>
        <v>29</v>
      </c>
      <c r="B52" s="13" t="s">
        <v>40</v>
      </c>
      <c r="C52" s="13">
        <v>1</v>
      </c>
      <c r="D52" s="13"/>
      <c r="E52" s="13"/>
      <c r="F52" s="14">
        <f t="shared" si="0"/>
        <v>1</v>
      </c>
      <c r="H52" s="19"/>
      <c r="I52" s="19"/>
    </row>
    <row r="53" spans="1:9" x14ac:dyDescent="0.25">
      <c r="A53" s="12">
        <f t="shared" si="3"/>
        <v>30</v>
      </c>
      <c r="B53" s="13" t="s">
        <v>88</v>
      </c>
      <c r="C53" s="13"/>
      <c r="D53" s="13"/>
      <c r="E53" s="13">
        <f>2-1</f>
        <v>1</v>
      </c>
      <c r="F53" s="14">
        <f t="shared" si="0"/>
        <v>1</v>
      </c>
      <c r="G53" s="3">
        <f>SUM(F50:F53)</f>
        <v>5</v>
      </c>
    </row>
    <row r="54" spans="1:9" x14ac:dyDescent="0.25">
      <c r="A54" s="12"/>
      <c r="B54" s="13"/>
      <c r="C54" s="13"/>
      <c r="D54" s="13"/>
      <c r="E54" s="13"/>
      <c r="F54" s="14"/>
    </row>
    <row r="55" spans="1:9" x14ac:dyDescent="0.25">
      <c r="A55" s="12"/>
      <c r="B55" s="14" t="s">
        <v>312</v>
      </c>
      <c r="C55" s="13"/>
      <c r="D55" s="13"/>
      <c r="E55" s="13"/>
      <c r="F55" s="14"/>
    </row>
    <row r="56" spans="1:9" x14ac:dyDescent="0.25">
      <c r="A56" s="12">
        <f>A53+1</f>
        <v>31</v>
      </c>
      <c r="B56" s="13" t="s">
        <v>41</v>
      </c>
      <c r="C56" s="13">
        <v>3</v>
      </c>
      <c r="D56" s="13"/>
      <c r="E56" s="13">
        <v>4</v>
      </c>
      <c r="F56" s="14">
        <f t="shared" si="0"/>
        <v>7</v>
      </c>
      <c r="H56" s="19"/>
      <c r="I56" s="19"/>
    </row>
    <row r="57" spans="1:9" x14ac:dyDescent="0.25">
      <c r="A57" s="12">
        <f>A56+1</f>
        <v>32</v>
      </c>
      <c r="B57" s="13" t="s">
        <v>339</v>
      </c>
      <c r="C57" s="13"/>
      <c r="D57" s="13"/>
      <c r="E57" s="13">
        <v>1</v>
      </c>
      <c r="F57" s="14">
        <f t="shared" si="0"/>
        <v>1</v>
      </c>
      <c r="H57" s="19"/>
      <c r="I57" s="19"/>
    </row>
    <row r="58" spans="1:9" x14ac:dyDescent="0.25">
      <c r="A58" s="12"/>
      <c r="B58" s="13"/>
      <c r="C58" s="13"/>
      <c r="D58" s="13"/>
      <c r="E58" s="13"/>
      <c r="F58" s="14"/>
      <c r="H58" s="19"/>
      <c r="I58" s="19"/>
    </row>
    <row r="59" spans="1:9" x14ac:dyDescent="0.25">
      <c r="A59" s="12"/>
      <c r="B59" s="14" t="s">
        <v>306</v>
      </c>
      <c r="C59" s="13"/>
      <c r="D59" s="13"/>
      <c r="E59" s="13"/>
      <c r="F59" s="14"/>
      <c r="H59" s="19"/>
      <c r="I59" s="19"/>
    </row>
    <row r="60" spans="1:9" x14ac:dyDescent="0.25">
      <c r="A60" s="12">
        <f>A57+1</f>
        <v>33</v>
      </c>
      <c r="B60" s="13" t="s">
        <v>35</v>
      </c>
      <c r="C60" s="13">
        <v>3</v>
      </c>
      <c r="D60" s="13"/>
      <c r="E60" s="13">
        <v>3</v>
      </c>
      <c r="F60" s="14">
        <f t="shared" si="0"/>
        <v>6</v>
      </c>
    </row>
    <row r="61" spans="1:9" x14ac:dyDescent="0.25">
      <c r="A61" s="12">
        <f t="shared" si="3"/>
        <v>34</v>
      </c>
      <c r="B61" s="13" t="s">
        <v>92</v>
      </c>
      <c r="C61" s="13">
        <v>5</v>
      </c>
      <c r="D61" s="13"/>
      <c r="E61" s="13">
        <v>7</v>
      </c>
      <c r="F61" s="14">
        <f t="shared" si="0"/>
        <v>12</v>
      </c>
    </row>
    <row r="62" spans="1:9" x14ac:dyDescent="0.25">
      <c r="A62" s="12">
        <f t="shared" si="3"/>
        <v>35</v>
      </c>
      <c r="B62" s="13" t="s">
        <v>94</v>
      </c>
      <c r="C62" s="13">
        <v>4</v>
      </c>
      <c r="D62" s="13"/>
      <c r="E62" s="13">
        <v>4</v>
      </c>
      <c r="F62" s="14">
        <f t="shared" si="0"/>
        <v>8</v>
      </c>
      <c r="G62" s="3">
        <f>C61+C62+E61+E62</f>
        <v>20</v>
      </c>
    </row>
    <row r="63" spans="1:9" x14ac:dyDescent="0.25">
      <c r="A63" s="12"/>
      <c r="B63" s="13"/>
      <c r="C63" s="13"/>
      <c r="D63" s="13"/>
      <c r="E63" s="13"/>
      <c r="F63" s="14"/>
    </row>
    <row r="64" spans="1:9" x14ac:dyDescent="0.25">
      <c r="A64" s="12"/>
      <c r="B64" s="14" t="s">
        <v>313</v>
      </c>
      <c r="C64" s="13"/>
      <c r="D64" s="13"/>
      <c r="E64" s="13"/>
      <c r="F64" s="14"/>
    </row>
    <row r="65" spans="1:7" x14ac:dyDescent="0.25">
      <c r="A65" s="12">
        <f>A62+1</f>
        <v>36</v>
      </c>
      <c r="B65" s="13" t="s">
        <v>289</v>
      </c>
      <c r="C65" s="13">
        <v>1</v>
      </c>
      <c r="D65" s="13"/>
      <c r="E65" s="13"/>
      <c r="F65" s="14">
        <f t="shared" si="0"/>
        <v>1</v>
      </c>
    </row>
    <row r="66" spans="1:7" x14ac:dyDescent="0.25">
      <c r="A66" s="12">
        <f t="shared" si="3"/>
        <v>37</v>
      </c>
      <c r="B66" s="13" t="s">
        <v>290</v>
      </c>
      <c r="C66" s="13">
        <v>2</v>
      </c>
      <c r="D66" s="13"/>
      <c r="E66" s="13"/>
      <c r="F66" s="14">
        <f t="shared" si="0"/>
        <v>2</v>
      </c>
    </row>
    <row r="67" spans="1:7" x14ac:dyDescent="0.25">
      <c r="A67" s="12">
        <f t="shared" si="3"/>
        <v>38</v>
      </c>
      <c r="B67" s="13" t="s">
        <v>291</v>
      </c>
      <c r="C67" s="13">
        <v>1</v>
      </c>
      <c r="D67" s="13"/>
      <c r="E67" s="13"/>
      <c r="F67" s="14">
        <f t="shared" si="0"/>
        <v>1</v>
      </c>
    </row>
    <row r="68" spans="1:7" x14ac:dyDescent="0.25">
      <c r="A68" s="12">
        <f t="shared" si="3"/>
        <v>39</v>
      </c>
      <c r="B68" s="13" t="s">
        <v>292</v>
      </c>
      <c r="C68" s="13">
        <v>4</v>
      </c>
      <c r="D68" s="13"/>
      <c r="E68" s="13">
        <v>3</v>
      </c>
      <c r="F68" s="14">
        <f t="shared" si="0"/>
        <v>7</v>
      </c>
      <c r="G68" s="3">
        <f>SUM(F65:F68)</f>
        <v>11</v>
      </c>
    </row>
    <row r="69" spans="1:7" x14ac:dyDescent="0.25">
      <c r="A69" s="12"/>
      <c r="B69" s="13"/>
      <c r="C69" s="13"/>
      <c r="D69" s="13"/>
      <c r="E69" s="13"/>
      <c r="F69" s="14"/>
    </row>
    <row r="70" spans="1:7" x14ac:dyDescent="0.25">
      <c r="A70" s="12"/>
      <c r="B70" s="14" t="s">
        <v>314</v>
      </c>
      <c r="C70" s="13"/>
      <c r="D70" s="13"/>
      <c r="E70" s="13"/>
      <c r="F70" s="14"/>
    </row>
    <row r="71" spans="1:7" x14ac:dyDescent="0.25">
      <c r="A71" s="12">
        <f>A68+1</f>
        <v>40</v>
      </c>
      <c r="B71" s="13" t="s">
        <v>14</v>
      </c>
      <c r="C71" s="13">
        <v>4</v>
      </c>
      <c r="D71" s="13"/>
      <c r="E71" s="13">
        <v>6</v>
      </c>
      <c r="F71" s="14">
        <f t="shared" ref="F71:F109" si="4">C71+D71+E71</f>
        <v>10</v>
      </c>
    </row>
    <row r="72" spans="1:7" x14ac:dyDescent="0.25">
      <c r="A72" s="12">
        <f t="shared" si="3"/>
        <v>41</v>
      </c>
      <c r="B72" s="13" t="s">
        <v>245</v>
      </c>
      <c r="C72" s="13">
        <v>5</v>
      </c>
      <c r="D72" s="13"/>
      <c r="E72" s="13"/>
      <c r="F72" s="14">
        <f t="shared" si="4"/>
        <v>5</v>
      </c>
    </row>
    <row r="73" spans="1:7" x14ac:dyDescent="0.25">
      <c r="A73" s="12"/>
      <c r="B73" s="13"/>
      <c r="C73" s="13"/>
      <c r="D73" s="13"/>
      <c r="E73" s="13"/>
      <c r="F73" s="14"/>
    </row>
    <row r="74" spans="1:7" x14ac:dyDescent="0.25">
      <c r="A74" s="12"/>
      <c r="B74" s="14" t="s">
        <v>315</v>
      </c>
      <c r="C74" s="13"/>
      <c r="D74" s="13"/>
      <c r="E74" s="13"/>
      <c r="F74" s="14"/>
    </row>
    <row r="75" spans="1:7" x14ac:dyDescent="0.25">
      <c r="A75" s="12">
        <f>A72+1</f>
        <v>42</v>
      </c>
      <c r="B75" s="13" t="s">
        <v>16</v>
      </c>
      <c r="C75" s="13">
        <v>2</v>
      </c>
      <c r="D75" s="13"/>
      <c r="E75" s="13"/>
      <c r="F75" s="14">
        <f t="shared" si="4"/>
        <v>2</v>
      </c>
    </row>
    <row r="76" spans="1:7" x14ac:dyDescent="0.25">
      <c r="A76" s="12">
        <f t="shared" si="3"/>
        <v>43</v>
      </c>
      <c r="B76" s="13" t="s">
        <v>17</v>
      </c>
      <c r="C76" s="13">
        <v>1</v>
      </c>
      <c r="D76" s="13"/>
      <c r="E76" s="13"/>
      <c r="F76" s="14">
        <f t="shared" si="4"/>
        <v>1</v>
      </c>
    </row>
    <row r="77" spans="1:7" x14ac:dyDescent="0.25">
      <c r="A77" s="12">
        <f t="shared" si="3"/>
        <v>44</v>
      </c>
      <c r="B77" s="13" t="s">
        <v>51</v>
      </c>
      <c r="C77" s="13">
        <v>1</v>
      </c>
      <c r="D77" s="13"/>
      <c r="E77" s="13"/>
      <c r="F77" s="14">
        <f t="shared" si="4"/>
        <v>1</v>
      </c>
    </row>
    <row r="78" spans="1:7" x14ac:dyDescent="0.25">
      <c r="A78" s="12"/>
      <c r="B78" s="13"/>
      <c r="C78" s="13"/>
      <c r="D78" s="13"/>
      <c r="E78" s="13"/>
      <c r="F78" s="14"/>
    </row>
    <row r="79" spans="1:7" x14ac:dyDescent="0.25">
      <c r="A79" s="12"/>
      <c r="B79" s="14" t="s">
        <v>316</v>
      </c>
      <c r="C79" s="13"/>
      <c r="D79" s="13"/>
      <c r="E79" s="13"/>
      <c r="F79" s="14"/>
    </row>
    <row r="80" spans="1:7" x14ac:dyDescent="0.25">
      <c r="A80" s="12">
        <f>A77+1</f>
        <v>45</v>
      </c>
      <c r="B80" s="13" t="s">
        <v>49</v>
      </c>
      <c r="C80" s="13">
        <v>1</v>
      </c>
      <c r="D80" s="13">
        <v>1</v>
      </c>
      <c r="E80" s="13">
        <v>1</v>
      </c>
      <c r="F80" s="14">
        <f t="shared" si="4"/>
        <v>3</v>
      </c>
    </row>
    <row r="81" spans="1:6" s="20" customFormat="1" x14ac:dyDescent="0.25">
      <c r="A81" s="9"/>
      <c r="B81" s="14"/>
      <c r="C81" s="9"/>
      <c r="D81" s="14"/>
      <c r="E81" s="9">
        <f>SUM(E50:E80)</f>
        <v>30</v>
      </c>
      <c r="F81" s="14">
        <f t="shared" si="4"/>
        <v>30</v>
      </c>
    </row>
    <row r="82" spans="1:6" s="20" customFormat="1" x14ac:dyDescent="0.25">
      <c r="A82" s="12">
        <f>A80+1</f>
        <v>46</v>
      </c>
      <c r="B82" s="14" t="s">
        <v>326</v>
      </c>
      <c r="C82" s="9"/>
      <c r="D82" s="14"/>
      <c r="E82" s="9"/>
      <c r="F82" s="14"/>
    </row>
    <row r="83" spans="1:6" s="20" customFormat="1" x14ac:dyDescent="0.25">
      <c r="A83" s="9"/>
      <c r="B83" s="16" t="s">
        <v>327</v>
      </c>
      <c r="C83" s="107">
        <v>1</v>
      </c>
      <c r="D83" s="14"/>
      <c r="E83" s="9"/>
      <c r="F83" s="14">
        <f t="shared" si="4"/>
        <v>1</v>
      </c>
    </row>
    <row r="84" spans="1:6" s="20" customFormat="1" x14ac:dyDescent="0.25">
      <c r="A84" s="9"/>
      <c r="B84" s="16"/>
      <c r="C84" s="107"/>
      <c r="D84" s="14"/>
      <c r="E84" s="9"/>
      <c r="F84" s="14"/>
    </row>
    <row r="85" spans="1:6" s="20" customFormat="1" x14ac:dyDescent="0.25">
      <c r="A85" s="9">
        <v>47</v>
      </c>
      <c r="B85" s="14" t="s">
        <v>370</v>
      </c>
      <c r="C85" s="107">
        <v>1</v>
      </c>
      <c r="D85" s="14"/>
      <c r="E85" s="9"/>
      <c r="F85" s="14"/>
    </row>
    <row r="86" spans="1:6" s="20" customFormat="1" x14ac:dyDescent="0.25">
      <c r="A86" s="9"/>
      <c r="B86" s="16"/>
      <c r="C86" s="107"/>
      <c r="D86" s="14"/>
      <c r="E86" s="9"/>
      <c r="F86" s="14"/>
    </row>
    <row r="87" spans="1:6" s="20" customFormat="1" x14ac:dyDescent="0.25">
      <c r="A87" s="9"/>
      <c r="B87" s="14" t="s">
        <v>191</v>
      </c>
      <c r="C87" s="9"/>
      <c r="D87" s="14"/>
      <c r="E87" s="9"/>
      <c r="F87" s="14"/>
    </row>
    <row r="88" spans="1:6" x14ac:dyDescent="0.25">
      <c r="A88" s="12">
        <f>A85+1</f>
        <v>48</v>
      </c>
      <c r="B88" s="13" t="s">
        <v>294</v>
      </c>
      <c r="C88" s="13">
        <v>1</v>
      </c>
      <c r="D88" s="13"/>
      <c r="E88" s="13"/>
      <c r="F88" s="14">
        <f t="shared" si="4"/>
        <v>1</v>
      </c>
    </row>
    <row r="89" spans="1:6" x14ac:dyDescent="0.25">
      <c r="A89" s="70">
        <f>A88+1</f>
        <v>49</v>
      </c>
      <c r="B89" s="13" t="s">
        <v>328</v>
      </c>
      <c r="C89" s="13">
        <v>1</v>
      </c>
      <c r="D89" s="13"/>
      <c r="E89" s="13"/>
      <c r="F89" s="14">
        <f t="shared" si="4"/>
        <v>1</v>
      </c>
    </row>
    <row r="90" spans="1:6" x14ac:dyDescent="0.25">
      <c r="A90" s="70">
        <f t="shared" ref="A90:A107" si="5">A89+1</f>
        <v>50</v>
      </c>
      <c r="B90" s="13" t="s">
        <v>330</v>
      </c>
      <c r="C90" s="13">
        <v>3</v>
      </c>
      <c r="D90" s="13"/>
      <c r="E90" s="13">
        <v>2</v>
      </c>
      <c r="F90" s="14">
        <f t="shared" si="4"/>
        <v>5</v>
      </c>
    </row>
    <row r="91" spans="1:6" x14ac:dyDescent="0.25">
      <c r="A91" s="70">
        <f t="shared" si="5"/>
        <v>51</v>
      </c>
      <c r="B91" s="13" t="s">
        <v>391</v>
      </c>
      <c r="C91" s="13">
        <v>1</v>
      </c>
      <c r="D91" s="13"/>
      <c r="E91" s="13">
        <v>1</v>
      </c>
      <c r="F91" s="14">
        <f t="shared" si="4"/>
        <v>2</v>
      </c>
    </row>
    <row r="92" spans="1:6" x14ac:dyDescent="0.25">
      <c r="A92" s="70">
        <f t="shared" si="5"/>
        <v>52</v>
      </c>
      <c r="B92" s="13" t="s">
        <v>98</v>
      </c>
      <c r="C92" s="13">
        <v>1</v>
      </c>
      <c r="D92" s="13"/>
      <c r="E92" s="13"/>
      <c r="F92" s="14">
        <f t="shared" si="4"/>
        <v>1</v>
      </c>
    </row>
    <row r="93" spans="1:6" x14ac:dyDescent="0.25">
      <c r="A93" s="70">
        <f t="shared" si="5"/>
        <v>53</v>
      </c>
      <c r="B93" s="13" t="s">
        <v>373</v>
      </c>
      <c r="C93" s="13">
        <v>3</v>
      </c>
      <c r="D93" s="13"/>
      <c r="E93" s="13"/>
      <c r="F93" s="14">
        <f t="shared" si="4"/>
        <v>3</v>
      </c>
    </row>
    <row r="94" spans="1:6" x14ac:dyDescent="0.25">
      <c r="A94" s="70">
        <f t="shared" si="5"/>
        <v>54</v>
      </c>
      <c r="B94" s="13" t="s">
        <v>296</v>
      </c>
      <c r="C94" s="13">
        <v>1</v>
      </c>
      <c r="D94" s="13"/>
      <c r="E94" s="13">
        <v>1</v>
      </c>
      <c r="F94" s="14">
        <f t="shared" si="4"/>
        <v>2</v>
      </c>
    </row>
    <row r="95" spans="1:6" x14ac:dyDescent="0.25">
      <c r="A95" s="70">
        <f t="shared" si="5"/>
        <v>55</v>
      </c>
      <c r="B95" s="14" t="s">
        <v>325</v>
      </c>
      <c r="C95" s="13">
        <v>3</v>
      </c>
      <c r="D95" s="13"/>
      <c r="E95" s="13">
        <v>2</v>
      </c>
      <c r="F95" s="14">
        <f t="shared" si="4"/>
        <v>5</v>
      </c>
    </row>
    <row r="96" spans="1:6" x14ac:dyDescent="0.25">
      <c r="A96" s="70">
        <f t="shared" si="5"/>
        <v>56</v>
      </c>
      <c r="B96" s="14" t="s">
        <v>324</v>
      </c>
      <c r="C96" s="13">
        <v>1</v>
      </c>
      <c r="D96" s="13"/>
      <c r="E96" s="13">
        <v>1</v>
      </c>
      <c r="F96" s="14">
        <f t="shared" si="4"/>
        <v>2</v>
      </c>
    </row>
    <row r="97" spans="1:9" x14ac:dyDescent="0.25">
      <c r="A97" s="70">
        <f t="shared" si="5"/>
        <v>57</v>
      </c>
      <c r="B97" s="13" t="s">
        <v>129</v>
      </c>
      <c r="C97" s="13">
        <v>3</v>
      </c>
      <c r="D97" s="13"/>
      <c r="E97" s="13">
        <v>4</v>
      </c>
      <c r="F97" s="14">
        <f t="shared" si="4"/>
        <v>7</v>
      </c>
    </row>
    <row r="98" spans="1:9" x14ac:dyDescent="0.25">
      <c r="A98" s="70">
        <f t="shared" si="5"/>
        <v>58</v>
      </c>
      <c r="B98" s="13" t="s">
        <v>242</v>
      </c>
      <c r="C98" s="13"/>
      <c r="D98" s="13"/>
      <c r="E98" s="13">
        <v>1</v>
      </c>
      <c r="F98" s="14">
        <f t="shared" si="4"/>
        <v>1</v>
      </c>
    </row>
    <row r="99" spans="1:9" x14ac:dyDescent="0.25">
      <c r="A99" s="70">
        <f t="shared" si="5"/>
        <v>59</v>
      </c>
      <c r="B99" s="13" t="s">
        <v>371</v>
      </c>
      <c r="C99" s="13"/>
      <c r="D99" s="13"/>
      <c r="E99" s="13">
        <f>6+2</f>
        <v>8</v>
      </c>
      <c r="F99" s="14">
        <f t="shared" si="4"/>
        <v>8</v>
      </c>
    </row>
    <row r="100" spans="1:9" x14ac:dyDescent="0.25">
      <c r="A100" s="70">
        <f t="shared" si="5"/>
        <v>60</v>
      </c>
      <c r="B100" s="13" t="s">
        <v>58</v>
      </c>
      <c r="C100" s="13">
        <v>1</v>
      </c>
      <c r="D100" s="13"/>
      <c r="E100" s="13"/>
      <c r="F100" s="14">
        <f t="shared" si="4"/>
        <v>1</v>
      </c>
    </row>
    <row r="101" spans="1:9" x14ac:dyDescent="0.25">
      <c r="A101" s="70">
        <f t="shared" si="5"/>
        <v>61</v>
      </c>
      <c r="B101" s="13" t="s">
        <v>301</v>
      </c>
      <c r="C101" s="13"/>
      <c r="D101" s="13"/>
      <c r="E101" s="13">
        <v>1</v>
      </c>
      <c r="F101" s="14">
        <f t="shared" si="4"/>
        <v>1</v>
      </c>
    </row>
    <row r="102" spans="1:9" x14ac:dyDescent="0.25">
      <c r="A102" s="70">
        <f t="shared" si="5"/>
        <v>62</v>
      </c>
      <c r="B102" s="13" t="s">
        <v>101</v>
      </c>
      <c r="C102" s="13"/>
      <c r="D102" s="13"/>
      <c r="E102" s="13">
        <v>3</v>
      </c>
      <c r="F102" s="14">
        <f t="shared" si="4"/>
        <v>3</v>
      </c>
    </row>
    <row r="103" spans="1:9" x14ac:dyDescent="0.25">
      <c r="A103" s="70">
        <f t="shared" si="5"/>
        <v>63</v>
      </c>
      <c r="B103" s="13" t="s">
        <v>273</v>
      </c>
      <c r="C103" s="13"/>
      <c r="D103" s="13"/>
      <c r="E103" s="13">
        <v>1</v>
      </c>
      <c r="F103" s="14">
        <f t="shared" si="4"/>
        <v>1</v>
      </c>
    </row>
    <row r="104" spans="1:9" x14ac:dyDescent="0.25">
      <c r="A104" s="70">
        <f t="shared" si="5"/>
        <v>64</v>
      </c>
      <c r="B104" s="13" t="s">
        <v>244</v>
      </c>
      <c r="C104" s="13"/>
      <c r="D104" s="13"/>
      <c r="E104" s="13">
        <v>1</v>
      </c>
      <c r="F104" s="14">
        <f t="shared" si="4"/>
        <v>1</v>
      </c>
      <c r="G104" s="3">
        <f>SUM(C88:C104)</f>
        <v>19</v>
      </c>
      <c r="H104" s="3">
        <f>SUM(E88:E104)</f>
        <v>26</v>
      </c>
    </row>
    <row r="105" spans="1:9" x14ac:dyDescent="0.25">
      <c r="A105" s="70">
        <f t="shared" si="5"/>
        <v>65</v>
      </c>
      <c r="B105" s="13" t="s">
        <v>103</v>
      </c>
      <c r="C105" s="13">
        <f>19-1</f>
        <v>18</v>
      </c>
      <c r="D105" s="13"/>
      <c r="E105" s="13">
        <f>76+2</f>
        <v>78</v>
      </c>
      <c r="F105" s="14">
        <f t="shared" si="4"/>
        <v>96</v>
      </c>
    </row>
    <row r="106" spans="1:9" x14ac:dyDescent="0.25">
      <c r="A106" s="70">
        <f t="shared" si="5"/>
        <v>66</v>
      </c>
      <c r="B106" s="13" t="s">
        <v>20</v>
      </c>
      <c r="C106" s="13">
        <v>1</v>
      </c>
      <c r="D106" s="13"/>
      <c r="E106" s="13"/>
      <c r="F106" s="14">
        <f t="shared" si="4"/>
        <v>1</v>
      </c>
    </row>
    <row r="107" spans="1:9" x14ac:dyDescent="0.25">
      <c r="A107" s="70">
        <f t="shared" si="5"/>
        <v>67</v>
      </c>
      <c r="B107" s="13" t="s">
        <v>21</v>
      </c>
      <c r="C107" s="13">
        <v>1</v>
      </c>
      <c r="D107" s="13"/>
      <c r="E107" s="13"/>
      <c r="F107" s="14">
        <f t="shared" si="4"/>
        <v>1</v>
      </c>
      <c r="G107" s="3">
        <f>SUM(C105:C107)</f>
        <v>20</v>
      </c>
      <c r="H107" s="3">
        <f>SUM(E105:E107)</f>
        <v>78</v>
      </c>
    </row>
    <row r="108" spans="1:9" s="20" customFormat="1" x14ac:dyDescent="0.25">
      <c r="A108" s="9"/>
      <c r="B108" s="14" t="s">
        <v>307</v>
      </c>
      <c r="C108" s="9">
        <f>SUM(C88:C107)</f>
        <v>39</v>
      </c>
      <c r="D108" s="14"/>
      <c r="E108" s="9">
        <f>SUM(E90:E107)</f>
        <v>104</v>
      </c>
      <c r="F108" s="14"/>
    </row>
    <row r="109" spans="1:9" x14ac:dyDescent="0.25">
      <c r="A109" s="12"/>
      <c r="B109" s="14" t="s">
        <v>5</v>
      </c>
      <c r="C109" s="9">
        <f>C4+C19+C26+SUM(C29:C35)+C40+SUM(C43:C83)+C108+C85+D80</f>
        <v>284</v>
      </c>
      <c r="D109" s="16"/>
      <c r="E109" s="9">
        <f>E19+E26+E40+E48+E81+E108+E32</f>
        <v>236</v>
      </c>
      <c r="F109" s="14">
        <f t="shared" si="4"/>
        <v>520</v>
      </c>
    </row>
    <row r="110" spans="1:9" x14ac:dyDescent="0.25">
      <c r="A110" s="29"/>
      <c r="B110" s="61"/>
      <c r="C110" s="125"/>
      <c r="D110" s="27"/>
      <c r="E110" s="125"/>
      <c r="F110" s="61">
        <f>C109+E109</f>
        <v>520</v>
      </c>
    </row>
    <row r="111" spans="1:9" x14ac:dyDescent="0.25">
      <c r="A111" s="29"/>
      <c r="B111" s="61"/>
      <c r="C111" s="125"/>
      <c r="D111" s="27"/>
      <c r="E111" s="125"/>
      <c r="F111" s="61"/>
      <c r="I111" s="3">
        <v>285</v>
      </c>
    </row>
    <row r="112" spans="1:9" x14ac:dyDescent="0.25">
      <c r="A112" s="29"/>
      <c r="B112" s="61"/>
      <c r="C112" s="331" t="s">
        <v>274</v>
      </c>
      <c r="D112" s="331"/>
      <c r="E112" s="331"/>
      <c r="F112" s="331"/>
      <c r="I112" s="3">
        <f>I111-C108-C4</f>
        <v>233</v>
      </c>
    </row>
    <row r="113" spans="1:6" x14ac:dyDescent="0.25">
      <c r="A113" s="29"/>
      <c r="B113" s="61"/>
      <c r="C113" s="126" t="s">
        <v>393</v>
      </c>
      <c r="D113" s="43"/>
      <c r="E113" s="126"/>
      <c r="F113" s="126"/>
    </row>
    <row r="114" spans="1:6" x14ac:dyDescent="0.25">
      <c r="C114" s="332" t="s">
        <v>275</v>
      </c>
      <c r="D114" s="332"/>
      <c r="E114" s="332"/>
      <c r="F114" s="332"/>
    </row>
    <row r="115" spans="1:6" x14ac:dyDescent="0.25">
      <c r="C115" s="332" t="s">
        <v>276</v>
      </c>
      <c r="D115" s="332"/>
      <c r="E115" s="332"/>
      <c r="F115" s="332"/>
    </row>
    <row r="123" spans="1:6" x14ac:dyDescent="0.25">
      <c r="C123" s="56"/>
    </row>
    <row r="124" spans="1:6" x14ac:dyDescent="0.25">
      <c r="B124" s="56"/>
      <c r="C124" s="56"/>
    </row>
    <row r="125" spans="1:6" x14ac:dyDescent="0.25">
      <c r="B125" s="56"/>
      <c r="C125" s="56"/>
    </row>
    <row r="126" spans="1:6" x14ac:dyDescent="0.25">
      <c r="B126" s="56"/>
      <c r="C126" s="56"/>
      <c r="E126" s="56"/>
    </row>
    <row r="127" spans="1:6" x14ac:dyDescent="0.25">
      <c r="B127" s="56"/>
      <c r="C127" s="56"/>
    </row>
    <row r="128" spans="1:6" x14ac:dyDescent="0.25">
      <c r="B128" s="56"/>
      <c r="C128" s="56"/>
    </row>
    <row r="129" spans="2:3" x14ac:dyDescent="0.25">
      <c r="B129" s="56"/>
      <c r="C129" s="56"/>
    </row>
    <row r="130" spans="2:3" x14ac:dyDescent="0.25">
      <c r="C130" s="56"/>
    </row>
  </sheetData>
  <mergeCells count="4">
    <mergeCell ref="D2:D3"/>
    <mergeCell ref="C112:F112"/>
    <mergeCell ref="C114:F114"/>
    <mergeCell ref="C115:F115"/>
  </mergeCells>
  <pageMargins left="0.7" right="0.7" top="0.75" bottom="0.75" header="0.3" footer="0.3"/>
  <pageSetup paperSize="258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1"/>
  <sheetViews>
    <sheetView workbookViewId="0">
      <selection activeCell="A7" sqref="A7"/>
    </sheetView>
  </sheetViews>
  <sheetFormatPr defaultRowHeight="15" x14ac:dyDescent="0.25"/>
  <cols>
    <col min="1" max="1" width="5.42578125" style="1" customWidth="1"/>
    <col min="2" max="2" width="47.85546875" style="3" customWidth="1"/>
    <col min="3" max="4" width="9" style="3" customWidth="1"/>
    <col min="5" max="5" width="9.5703125" style="3" customWidth="1"/>
    <col min="6" max="6" width="8.85546875" style="3" customWidth="1"/>
    <col min="7" max="7" width="8.42578125" style="20" customWidth="1"/>
    <col min="8" max="16384" width="9.140625" style="3"/>
  </cols>
  <sheetData>
    <row r="1" spans="1:16" x14ac:dyDescent="0.25">
      <c r="A1" s="18" t="s">
        <v>389</v>
      </c>
      <c r="B1" s="18"/>
      <c r="C1" s="18"/>
      <c r="D1" s="64"/>
    </row>
    <row r="2" spans="1:16" s="6" customFormat="1" x14ac:dyDescent="0.25">
      <c r="A2" s="323" t="s">
        <v>0</v>
      </c>
      <c r="B2" s="323" t="s">
        <v>1</v>
      </c>
      <c r="C2" s="333" t="s">
        <v>2</v>
      </c>
      <c r="D2" s="323" t="s">
        <v>408</v>
      </c>
      <c r="E2" s="323" t="s">
        <v>344</v>
      </c>
      <c r="F2" s="333" t="s">
        <v>3</v>
      </c>
      <c r="G2" s="333" t="s">
        <v>5</v>
      </c>
    </row>
    <row r="3" spans="1:16" s="6" customFormat="1" x14ac:dyDescent="0.25">
      <c r="A3" s="324"/>
      <c r="B3" s="324"/>
      <c r="C3" s="334"/>
      <c r="D3" s="324"/>
      <c r="E3" s="324"/>
      <c r="F3" s="334"/>
      <c r="G3" s="334"/>
    </row>
    <row r="4" spans="1:16" s="178" customFormat="1" x14ac:dyDescent="0.25">
      <c r="A4" s="176">
        <v>1</v>
      </c>
      <c r="B4" s="177" t="s">
        <v>37</v>
      </c>
      <c r="C4" s="176">
        <v>13</v>
      </c>
      <c r="D4" s="176"/>
      <c r="E4" s="176"/>
      <c r="F4" s="176"/>
      <c r="G4" s="167">
        <f>SUM(C4:F4)</f>
        <v>13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s="169" customFormat="1" x14ac:dyDescent="0.25">
      <c r="A5" s="133">
        <f>A4+1</f>
        <v>2</v>
      </c>
      <c r="B5" s="159" t="s">
        <v>23</v>
      </c>
      <c r="C5" s="133">
        <v>7</v>
      </c>
      <c r="D5" s="133">
        <v>6</v>
      </c>
      <c r="E5" s="133"/>
      <c r="F5" s="133">
        <v>4</v>
      </c>
      <c r="G5" s="167">
        <f t="shared" ref="G5:G42" si="0">SUM(C5:F5)</f>
        <v>17</v>
      </c>
      <c r="H5" s="123"/>
      <c r="I5" s="123"/>
      <c r="J5" s="27"/>
      <c r="K5" s="123"/>
      <c r="L5" s="123"/>
      <c r="M5" s="123"/>
      <c r="N5" s="123"/>
      <c r="O5" s="123"/>
      <c r="P5" s="123"/>
    </row>
    <row r="6" spans="1:16" s="170" customFormat="1" x14ac:dyDescent="0.25">
      <c r="A6" s="139">
        <f>A5+1</f>
        <v>3</v>
      </c>
      <c r="B6" s="46" t="s">
        <v>24</v>
      </c>
      <c r="C6" s="139">
        <v>3</v>
      </c>
      <c r="D6" s="139"/>
      <c r="E6" s="139"/>
      <c r="F6" s="139"/>
      <c r="G6" s="167">
        <f t="shared" si="0"/>
        <v>3</v>
      </c>
      <c r="H6" s="123"/>
      <c r="I6" s="123"/>
      <c r="J6" s="27"/>
      <c r="K6" s="123"/>
      <c r="L6" s="123"/>
      <c r="M6" s="123"/>
      <c r="N6" s="123"/>
      <c r="O6" s="123"/>
      <c r="P6" s="123"/>
    </row>
    <row r="7" spans="1:16" s="170" customFormat="1" x14ac:dyDescent="0.25">
      <c r="A7" s="130">
        <f t="shared" ref="A7:A42" si="1">A6+1</f>
        <v>4</v>
      </c>
      <c r="B7" s="46" t="s">
        <v>25</v>
      </c>
      <c r="C7" s="139">
        <v>2</v>
      </c>
      <c r="D7" s="139"/>
      <c r="E7" s="139"/>
      <c r="F7" s="139"/>
      <c r="G7" s="167">
        <f t="shared" si="0"/>
        <v>2</v>
      </c>
      <c r="H7" s="123"/>
      <c r="I7" s="10">
        <v>14</v>
      </c>
      <c r="J7" s="27"/>
      <c r="K7" s="123"/>
      <c r="L7" s="123"/>
      <c r="M7" s="123"/>
      <c r="N7" s="123"/>
      <c r="O7" s="123"/>
      <c r="P7" s="123"/>
    </row>
    <row r="8" spans="1:16" s="170" customFormat="1" x14ac:dyDescent="0.25">
      <c r="A8" s="139">
        <f t="shared" si="1"/>
        <v>5</v>
      </c>
      <c r="B8" s="46" t="s">
        <v>32</v>
      </c>
      <c r="C8" s="139">
        <v>1</v>
      </c>
      <c r="D8" s="139"/>
      <c r="E8" s="139"/>
      <c r="F8" s="139"/>
      <c r="G8" s="167">
        <f t="shared" si="0"/>
        <v>1</v>
      </c>
      <c r="H8" s="123"/>
      <c r="I8" s="123"/>
      <c r="J8" s="27"/>
      <c r="K8" s="123"/>
      <c r="L8" s="123"/>
      <c r="M8" s="123"/>
      <c r="N8" s="123"/>
      <c r="O8" s="123"/>
      <c r="P8" s="123"/>
    </row>
    <row r="9" spans="1:16" s="170" customFormat="1" x14ac:dyDescent="0.25">
      <c r="A9" s="139">
        <f t="shared" si="1"/>
        <v>6</v>
      </c>
      <c r="B9" s="46" t="s">
        <v>26</v>
      </c>
      <c r="C9" s="139">
        <v>2</v>
      </c>
      <c r="D9" s="139">
        <v>1</v>
      </c>
      <c r="E9" s="139">
        <v>1</v>
      </c>
      <c r="F9" s="139"/>
      <c r="G9" s="167">
        <f t="shared" si="0"/>
        <v>4</v>
      </c>
      <c r="H9" s="123"/>
      <c r="I9" s="123">
        <v>1</v>
      </c>
      <c r="J9" s="27"/>
      <c r="K9" s="123"/>
      <c r="L9" s="123"/>
      <c r="M9" s="123"/>
      <c r="N9" s="123"/>
      <c r="O9" s="123"/>
      <c r="P9" s="123"/>
    </row>
    <row r="10" spans="1:16" s="170" customFormat="1" x14ac:dyDescent="0.25">
      <c r="A10" s="139">
        <f t="shared" si="1"/>
        <v>7</v>
      </c>
      <c r="B10" s="46" t="s">
        <v>27</v>
      </c>
      <c r="C10" s="139">
        <v>4</v>
      </c>
      <c r="D10" s="139"/>
      <c r="E10" s="139"/>
      <c r="F10" s="139"/>
      <c r="G10" s="167">
        <f t="shared" si="0"/>
        <v>4</v>
      </c>
      <c r="H10" s="123"/>
      <c r="I10" s="123">
        <v>18</v>
      </c>
      <c r="J10" s="27"/>
      <c r="K10" s="123"/>
      <c r="L10" s="123"/>
      <c r="M10" s="123"/>
      <c r="N10" s="123"/>
      <c r="O10" s="123"/>
      <c r="P10" s="123"/>
    </row>
    <row r="11" spans="1:16" s="170" customFormat="1" x14ac:dyDescent="0.25">
      <c r="A11" s="139">
        <f t="shared" si="1"/>
        <v>8</v>
      </c>
      <c r="B11" s="46" t="s">
        <v>28</v>
      </c>
      <c r="C11" s="139">
        <v>3</v>
      </c>
      <c r="D11" s="139"/>
      <c r="E11" s="139"/>
      <c r="F11" s="139"/>
      <c r="G11" s="167">
        <f t="shared" si="0"/>
        <v>3</v>
      </c>
      <c r="H11" s="123"/>
      <c r="I11" s="123">
        <f>SUM(I9:I10)</f>
        <v>19</v>
      </c>
      <c r="J11" s="27" t="s">
        <v>388</v>
      </c>
      <c r="K11" s="123"/>
      <c r="L11" s="123"/>
      <c r="M11" s="123"/>
      <c r="N11" s="123"/>
      <c r="O11" s="123"/>
      <c r="P11" s="123"/>
    </row>
    <row r="12" spans="1:16" s="170" customFormat="1" x14ac:dyDescent="0.25">
      <c r="A12" s="139">
        <f t="shared" si="1"/>
        <v>9</v>
      </c>
      <c r="B12" s="46" t="s">
        <v>29</v>
      </c>
      <c r="C12" s="139">
        <v>2</v>
      </c>
      <c r="D12" s="139"/>
      <c r="E12" s="139"/>
      <c r="F12" s="139"/>
      <c r="G12" s="167">
        <f t="shared" si="0"/>
        <v>2</v>
      </c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s="170" customFormat="1" x14ac:dyDescent="0.25">
      <c r="A13" s="139">
        <f t="shared" si="1"/>
        <v>10</v>
      </c>
      <c r="B13" s="46" t="s">
        <v>30</v>
      </c>
      <c r="C13" s="139">
        <v>2</v>
      </c>
      <c r="D13" s="139"/>
      <c r="E13" s="139"/>
      <c r="F13" s="139"/>
      <c r="G13" s="167">
        <f t="shared" si="0"/>
        <v>2</v>
      </c>
      <c r="H13" s="123"/>
      <c r="I13" s="123"/>
      <c r="J13" s="27"/>
      <c r="K13" s="123"/>
      <c r="L13" s="123"/>
      <c r="M13" s="123"/>
      <c r="N13" s="123"/>
      <c r="O13" s="123"/>
      <c r="P13" s="123"/>
    </row>
    <row r="14" spans="1:16" s="170" customFormat="1" x14ac:dyDescent="0.25">
      <c r="A14" s="139">
        <f t="shared" si="1"/>
        <v>11</v>
      </c>
      <c r="B14" s="46" t="s">
        <v>31</v>
      </c>
      <c r="C14" s="139">
        <v>1</v>
      </c>
      <c r="D14" s="139"/>
      <c r="E14" s="139">
        <v>3</v>
      </c>
      <c r="F14" s="139"/>
      <c r="G14" s="167">
        <f t="shared" si="0"/>
        <v>4</v>
      </c>
      <c r="H14" s="123"/>
      <c r="I14" s="123"/>
      <c r="J14" s="27"/>
      <c r="K14" s="123"/>
      <c r="L14" s="123"/>
      <c r="M14" s="123"/>
      <c r="N14" s="123"/>
      <c r="O14" s="123"/>
      <c r="P14" s="123"/>
    </row>
    <row r="15" spans="1:16" s="170" customFormat="1" x14ac:dyDescent="0.25">
      <c r="A15" s="139">
        <f t="shared" si="1"/>
        <v>12</v>
      </c>
      <c r="B15" s="46" t="s">
        <v>345</v>
      </c>
      <c r="C15" s="139">
        <v>1</v>
      </c>
      <c r="D15" s="139"/>
      <c r="E15" s="139"/>
      <c r="F15" s="139"/>
      <c r="G15" s="167">
        <f t="shared" si="0"/>
        <v>1</v>
      </c>
      <c r="H15" s="123"/>
      <c r="I15" s="123"/>
      <c r="J15" s="27"/>
      <c r="K15" s="123"/>
      <c r="L15" s="123"/>
      <c r="M15" s="123"/>
      <c r="N15" s="123"/>
      <c r="O15" s="123"/>
      <c r="P15" s="123"/>
    </row>
    <row r="16" spans="1:16" s="123" customFormat="1" x14ac:dyDescent="0.25">
      <c r="A16" s="70">
        <f t="shared" si="1"/>
        <v>13</v>
      </c>
      <c r="B16" s="16" t="s">
        <v>346</v>
      </c>
      <c r="C16" s="70"/>
      <c r="D16" s="70"/>
      <c r="E16" s="70">
        <v>1</v>
      </c>
      <c r="F16" s="70"/>
      <c r="G16" s="167">
        <f t="shared" si="0"/>
        <v>1</v>
      </c>
      <c r="J16" s="27"/>
    </row>
    <row r="17" spans="1:16" s="123" customFormat="1" x14ac:dyDescent="0.25">
      <c r="A17" s="70">
        <f t="shared" si="1"/>
        <v>14</v>
      </c>
      <c r="B17" s="16" t="s">
        <v>347</v>
      </c>
      <c r="C17" s="70"/>
      <c r="D17" s="70"/>
      <c r="E17" s="70">
        <v>1</v>
      </c>
      <c r="F17" s="70"/>
      <c r="G17" s="167">
        <f t="shared" si="0"/>
        <v>1</v>
      </c>
      <c r="I17" s="123" t="s">
        <v>434</v>
      </c>
      <c r="J17" s="27"/>
    </row>
    <row r="18" spans="1:16" s="123" customFormat="1" x14ac:dyDescent="0.25">
      <c r="A18" s="70">
        <f t="shared" si="1"/>
        <v>15</v>
      </c>
      <c r="B18" s="16" t="s">
        <v>348</v>
      </c>
      <c r="C18" s="70"/>
      <c r="D18" s="70"/>
      <c r="E18" s="70">
        <v>1</v>
      </c>
      <c r="F18" s="70"/>
      <c r="G18" s="167">
        <f t="shared" si="0"/>
        <v>1</v>
      </c>
      <c r="J18" s="27"/>
    </row>
    <row r="19" spans="1:16" s="123" customFormat="1" x14ac:dyDescent="0.25">
      <c r="A19" s="70">
        <f t="shared" si="1"/>
        <v>16</v>
      </c>
      <c r="B19" s="16" t="s">
        <v>349</v>
      </c>
      <c r="C19" s="70"/>
      <c r="D19" s="70"/>
      <c r="E19" s="70">
        <v>1</v>
      </c>
      <c r="F19" s="70"/>
      <c r="G19" s="167">
        <f t="shared" si="0"/>
        <v>1</v>
      </c>
      <c r="J19" s="27"/>
    </row>
    <row r="20" spans="1:16" s="123" customFormat="1" x14ac:dyDescent="0.25">
      <c r="A20" s="70">
        <f t="shared" si="1"/>
        <v>17</v>
      </c>
      <c r="B20" s="16" t="s">
        <v>350</v>
      </c>
      <c r="C20" s="70"/>
      <c r="D20" s="70"/>
      <c r="E20" s="70">
        <v>1</v>
      </c>
      <c r="F20" s="70"/>
      <c r="G20" s="167">
        <f t="shared" si="0"/>
        <v>1</v>
      </c>
      <c r="J20" s="27"/>
    </row>
    <row r="21" spans="1:16" s="123" customFormat="1" x14ac:dyDescent="0.25">
      <c r="A21" s="70">
        <f t="shared" si="1"/>
        <v>18</v>
      </c>
      <c r="B21" s="16" t="s">
        <v>351</v>
      </c>
      <c r="C21" s="70"/>
      <c r="D21" s="70"/>
      <c r="E21" s="70">
        <v>1</v>
      </c>
      <c r="F21" s="70"/>
      <c r="G21" s="167">
        <f t="shared" si="0"/>
        <v>1</v>
      </c>
      <c r="J21" s="27"/>
    </row>
    <row r="22" spans="1:16" s="123" customFormat="1" x14ac:dyDescent="0.25">
      <c r="A22" s="70">
        <f t="shared" si="1"/>
        <v>19</v>
      </c>
      <c r="B22" s="16" t="s">
        <v>352</v>
      </c>
      <c r="C22" s="70"/>
      <c r="D22" s="70"/>
      <c r="E22" s="70">
        <v>1</v>
      </c>
      <c r="F22" s="70"/>
      <c r="G22" s="167">
        <f t="shared" si="0"/>
        <v>1</v>
      </c>
      <c r="J22" s="27"/>
    </row>
    <row r="23" spans="1:16" s="180" customFormat="1" x14ac:dyDescent="0.25">
      <c r="A23" s="140">
        <f t="shared" si="1"/>
        <v>20</v>
      </c>
      <c r="B23" s="179" t="s">
        <v>34</v>
      </c>
      <c r="C23" s="140">
        <v>2</v>
      </c>
      <c r="D23" s="140"/>
      <c r="E23" s="140"/>
      <c r="F23" s="140"/>
      <c r="G23" s="167">
        <f t="shared" si="0"/>
        <v>2</v>
      </c>
      <c r="H23" s="123"/>
      <c r="I23" s="27"/>
      <c r="J23" s="27"/>
      <c r="K23" s="123"/>
      <c r="L23" s="123"/>
      <c r="M23" s="123"/>
      <c r="N23" s="123"/>
      <c r="O23" s="123"/>
      <c r="P23" s="123"/>
    </row>
    <row r="24" spans="1:16" s="182" customFormat="1" x14ac:dyDescent="0.25">
      <c r="A24" s="143">
        <f t="shared" si="1"/>
        <v>21</v>
      </c>
      <c r="B24" s="181" t="s">
        <v>353</v>
      </c>
      <c r="C24" s="143">
        <v>100</v>
      </c>
      <c r="D24" s="143">
        <v>3</v>
      </c>
      <c r="E24" s="143"/>
      <c r="F24" s="143">
        <v>72</v>
      </c>
      <c r="G24" s="167">
        <f t="shared" si="0"/>
        <v>175</v>
      </c>
      <c r="H24" s="123"/>
      <c r="I24" s="27"/>
      <c r="J24" s="27"/>
      <c r="K24" s="123"/>
      <c r="L24" s="123"/>
      <c r="M24" s="123"/>
      <c r="N24" s="123"/>
      <c r="O24" s="123"/>
      <c r="P24" s="123"/>
    </row>
    <row r="25" spans="1:16" s="182" customFormat="1" x14ac:dyDescent="0.25">
      <c r="A25" s="143">
        <f t="shared" si="1"/>
        <v>22</v>
      </c>
      <c r="B25" s="181" t="s">
        <v>166</v>
      </c>
      <c r="C25" s="143">
        <v>4</v>
      </c>
      <c r="D25" s="143"/>
      <c r="E25" s="143"/>
      <c r="F25" s="143"/>
      <c r="G25" s="167">
        <f t="shared" si="0"/>
        <v>4</v>
      </c>
      <c r="H25" s="123"/>
      <c r="I25" s="27"/>
      <c r="J25" s="27" t="s">
        <v>299</v>
      </c>
      <c r="K25" s="123"/>
      <c r="L25" s="123"/>
      <c r="M25" s="123" t="s">
        <v>387</v>
      </c>
      <c r="N25" s="123"/>
      <c r="O25" s="123"/>
      <c r="P25" s="123"/>
    </row>
    <row r="26" spans="1:16" s="182" customFormat="1" x14ac:dyDescent="0.25">
      <c r="A26" s="143">
        <f t="shared" si="1"/>
        <v>23</v>
      </c>
      <c r="B26" s="181" t="s">
        <v>354</v>
      </c>
      <c r="C26" s="143">
        <v>4</v>
      </c>
      <c r="D26" s="143"/>
      <c r="E26" s="143"/>
      <c r="F26" s="143">
        <v>2</v>
      </c>
      <c r="G26" s="167">
        <f t="shared" si="0"/>
        <v>6</v>
      </c>
      <c r="H26" s="123"/>
      <c r="I26" s="123"/>
      <c r="J26" s="123">
        <f>C4</f>
        <v>13</v>
      </c>
      <c r="K26" s="123" t="s">
        <v>377</v>
      </c>
      <c r="L26" s="123"/>
      <c r="M26" s="123"/>
      <c r="N26" s="123" t="s">
        <v>377</v>
      </c>
      <c r="O26" s="123"/>
      <c r="P26" s="123"/>
    </row>
    <row r="27" spans="1:16" s="182" customFormat="1" x14ac:dyDescent="0.25">
      <c r="A27" s="143">
        <f t="shared" si="1"/>
        <v>24</v>
      </c>
      <c r="B27" s="181" t="s">
        <v>355</v>
      </c>
      <c r="C27" s="143">
        <v>35</v>
      </c>
      <c r="D27" s="143"/>
      <c r="E27" s="143"/>
      <c r="F27" s="143">
        <v>13</v>
      </c>
      <c r="G27" s="167">
        <f t="shared" si="0"/>
        <v>48</v>
      </c>
      <c r="H27" s="123"/>
      <c r="I27" s="123"/>
      <c r="J27" s="123">
        <f>C5</f>
        <v>7</v>
      </c>
      <c r="K27" s="123" t="s">
        <v>378</v>
      </c>
      <c r="L27" s="123"/>
      <c r="M27" s="123">
        <f>F5</f>
        <v>4</v>
      </c>
      <c r="N27" s="123" t="s">
        <v>378</v>
      </c>
      <c r="O27" s="123"/>
      <c r="P27" s="123"/>
    </row>
    <row r="28" spans="1:16" s="184" customFormat="1" x14ac:dyDescent="0.25">
      <c r="A28" s="164">
        <f t="shared" si="1"/>
        <v>25</v>
      </c>
      <c r="B28" s="183" t="s">
        <v>168</v>
      </c>
      <c r="C28" s="164">
        <v>1</v>
      </c>
      <c r="D28" s="164"/>
      <c r="E28" s="164"/>
      <c r="F28" s="164"/>
      <c r="G28" s="167">
        <f t="shared" si="0"/>
        <v>1</v>
      </c>
      <c r="H28" s="123"/>
      <c r="I28" s="123"/>
      <c r="J28" s="123">
        <f>SUM(C6:C15)</f>
        <v>21</v>
      </c>
      <c r="K28" s="123" t="s">
        <v>383</v>
      </c>
      <c r="L28" s="123"/>
      <c r="M28" s="123"/>
      <c r="N28" s="123" t="s">
        <v>383</v>
      </c>
      <c r="O28" s="123"/>
      <c r="P28" s="123"/>
    </row>
    <row r="29" spans="1:16" s="184" customFormat="1" x14ac:dyDescent="0.25">
      <c r="A29" s="164">
        <f>A28+1</f>
        <v>26</v>
      </c>
      <c r="B29" s="183" t="s">
        <v>35</v>
      </c>
      <c r="C29" s="164">
        <v>3</v>
      </c>
      <c r="D29" s="164"/>
      <c r="E29" s="164"/>
      <c r="F29" s="164">
        <v>3</v>
      </c>
      <c r="G29" s="167">
        <f t="shared" si="0"/>
        <v>6</v>
      </c>
      <c r="H29" s="123"/>
      <c r="I29" s="123"/>
      <c r="J29" s="123">
        <f>C23</f>
        <v>2</v>
      </c>
      <c r="K29" s="123" t="s">
        <v>380</v>
      </c>
      <c r="L29" s="123"/>
      <c r="M29" s="123"/>
      <c r="N29" s="123" t="s">
        <v>380</v>
      </c>
      <c r="O29" s="123"/>
      <c r="P29" s="123"/>
    </row>
    <row r="30" spans="1:16" s="184" customFormat="1" x14ac:dyDescent="0.25">
      <c r="A30" s="164">
        <f>A29+1</f>
        <v>27</v>
      </c>
      <c r="B30" s="183" t="s">
        <v>357</v>
      </c>
      <c r="C30" s="164">
        <v>9</v>
      </c>
      <c r="D30" s="164"/>
      <c r="E30" s="164"/>
      <c r="F30" s="164">
        <v>11</v>
      </c>
      <c r="G30" s="167">
        <f t="shared" si="0"/>
        <v>20</v>
      </c>
      <c r="H30" s="123"/>
      <c r="I30" s="123"/>
      <c r="J30" s="123">
        <f>SUM(C24:C27)</f>
        <v>143</v>
      </c>
      <c r="K30" s="123" t="s">
        <v>384</v>
      </c>
      <c r="L30" s="123"/>
      <c r="M30" s="123">
        <f>SUM(F24:F27)</f>
        <v>87</v>
      </c>
      <c r="N30" s="123" t="s">
        <v>384</v>
      </c>
      <c r="O30" s="123"/>
      <c r="P30" s="123"/>
    </row>
    <row r="31" spans="1:16" s="184" customFormat="1" x14ac:dyDescent="0.25">
      <c r="A31" s="164">
        <f t="shared" ref="A31:A33" si="2">A30+1</f>
        <v>28</v>
      </c>
      <c r="B31" s="183" t="s">
        <v>359</v>
      </c>
      <c r="C31" s="164">
        <v>9</v>
      </c>
      <c r="D31" s="164"/>
      <c r="E31" s="164"/>
      <c r="F31" s="164">
        <v>6</v>
      </c>
      <c r="G31" s="167">
        <f t="shared" si="0"/>
        <v>15</v>
      </c>
      <c r="H31" s="123"/>
      <c r="I31" s="123"/>
      <c r="J31" s="123">
        <f>SUM(C28:C33)</f>
        <v>27</v>
      </c>
      <c r="K31" s="123" t="s">
        <v>385</v>
      </c>
      <c r="L31" s="123"/>
      <c r="M31" s="123">
        <f>SUM(F28:F33)</f>
        <v>21</v>
      </c>
      <c r="N31" s="123" t="s">
        <v>385</v>
      </c>
      <c r="O31" s="123"/>
      <c r="P31" s="123"/>
    </row>
    <row r="32" spans="1:16" s="184" customFormat="1" x14ac:dyDescent="0.25">
      <c r="A32" s="164">
        <f t="shared" si="2"/>
        <v>29</v>
      </c>
      <c r="B32" s="183" t="s">
        <v>360</v>
      </c>
      <c r="C32" s="164">
        <v>4</v>
      </c>
      <c r="D32" s="164"/>
      <c r="E32" s="164"/>
      <c r="F32" s="164"/>
      <c r="G32" s="167">
        <f t="shared" si="0"/>
        <v>4</v>
      </c>
      <c r="H32" s="123"/>
      <c r="I32" s="123"/>
      <c r="J32" s="123">
        <f>SUM(C34:C40)</f>
        <v>21</v>
      </c>
      <c r="K32" s="123" t="s">
        <v>386</v>
      </c>
      <c r="L32" s="123"/>
      <c r="M32" s="123">
        <f>SUM(F34:F40)</f>
        <v>20</v>
      </c>
      <c r="N32" s="123" t="s">
        <v>386</v>
      </c>
      <c r="O32" s="123"/>
      <c r="P32" s="123"/>
    </row>
    <row r="33" spans="1:16" s="184" customFormat="1" x14ac:dyDescent="0.25">
      <c r="A33" s="164">
        <f t="shared" si="2"/>
        <v>30</v>
      </c>
      <c r="B33" s="183" t="s">
        <v>163</v>
      </c>
      <c r="C33" s="164">
        <v>1</v>
      </c>
      <c r="D33" s="164"/>
      <c r="E33" s="164"/>
      <c r="F33" s="164">
        <v>1</v>
      </c>
      <c r="G33" s="167">
        <f t="shared" si="0"/>
        <v>2</v>
      </c>
      <c r="H33" s="123"/>
      <c r="I33" s="123"/>
      <c r="J33" s="123">
        <f>SUM(C41:C42)</f>
        <v>39</v>
      </c>
      <c r="K33" s="123" t="s">
        <v>381</v>
      </c>
      <c r="L33" s="123"/>
      <c r="M33" s="123">
        <f>SUM(F41:F42)</f>
        <v>104</v>
      </c>
      <c r="N33" s="123" t="s">
        <v>381</v>
      </c>
      <c r="O33" s="123"/>
      <c r="P33" s="123"/>
    </row>
    <row r="34" spans="1:16" s="171" customFormat="1" x14ac:dyDescent="0.25">
      <c r="A34" s="154">
        <f>A33+1</f>
        <v>31</v>
      </c>
      <c r="B34" s="185" t="s">
        <v>165</v>
      </c>
      <c r="C34" s="154">
        <v>3</v>
      </c>
      <c r="D34" s="154"/>
      <c r="E34" s="154"/>
      <c r="F34" s="154">
        <v>10</v>
      </c>
      <c r="G34" s="167">
        <f t="shared" si="0"/>
        <v>13</v>
      </c>
      <c r="H34" s="123"/>
      <c r="I34" s="27"/>
      <c r="J34" s="61">
        <f>SUM(J26:J33)</f>
        <v>273</v>
      </c>
      <c r="K34" s="123"/>
      <c r="L34" s="123"/>
      <c r="M34" s="61">
        <f>SUM(M26:M33)</f>
        <v>236</v>
      </c>
      <c r="N34" s="123"/>
      <c r="O34" s="123"/>
      <c r="P34" s="123"/>
    </row>
    <row r="35" spans="1:16" s="171" customFormat="1" x14ac:dyDescent="0.25">
      <c r="A35" s="154">
        <f>A34+1</f>
        <v>32</v>
      </c>
      <c r="B35" s="185" t="s">
        <v>356</v>
      </c>
      <c r="C35" s="154">
        <v>4</v>
      </c>
      <c r="D35" s="154"/>
      <c r="E35" s="154"/>
      <c r="F35" s="154">
        <v>1</v>
      </c>
      <c r="G35" s="167">
        <f t="shared" si="0"/>
        <v>5</v>
      </c>
      <c r="H35" s="123"/>
      <c r="I35" s="123"/>
      <c r="J35" s="123"/>
      <c r="K35" s="123"/>
      <c r="L35" s="123"/>
      <c r="M35" s="123"/>
      <c r="N35" s="123"/>
      <c r="O35" s="123"/>
      <c r="P35" s="123"/>
    </row>
    <row r="36" spans="1:16" s="171" customFormat="1" x14ac:dyDescent="0.25">
      <c r="A36" s="154">
        <f t="shared" ref="A36:A40" si="3">A35+1</f>
        <v>33</v>
      </c>
      <c r="B36" s="185" t="s">
        <v>75</v>
      </c>
      <c r="C36" s="154">
        <v>3</v>
      </c>
      <c r="D36" s="154"/>
      <c r="E36" s="154"/>
      <c r="F36" s="154">
        <v>5</v>
      </c>
      <c r="G36" s="167">
        <f t="shared" si="0"/>
        <v>8</v>
      </c>
      <c r="H36" s="123"/>
      <c r="I36" s="123"/>
      <c r="J36" s="123"/>
      <c r="K36" s="123"/>
      <c r="L36" s="123"/>
      <c r="M36" s="123"/>
      <c r="N36" s="123"/>
      <c r="O36" s="123"/>
      <c r="P36" s="123"/>
    </row>
    <row r="37" spans="1:16" s="171" customFormat="1" x14ac:dyDescent="0.25">
      <c r="A37" s="154">
        <f t="shared" si="3"/>
        <v>34</v>
      </c>
      <c r="B37" s="185" t="s">
        <v>358</v>
      </c>
      <c r="C37" s="154">
        <v>8</v>
      </c>
      <c r="D37" s="154"/>
      <c r="E37" s="154"/>
      <c r="F37" s="154">
        <v>3</v>
      </c>
      <c r="G37" s="167">
        <f t="shared" si="0"/>
        <v>11</v>
      </c>
      <c r="H37" s="123"/>
      <c r="I37" s="123"/>
      <c r="J37" s="123">
        <f>SUM(J32:J33)</f>
        <v>60</v>
      </c>
      <c r="K37" s="123"/>
      <c r="L37" s="123">
        <f>SUM(J27:J32)</f>
        <v>221</v>
      </c>
      <c r="M37" s="123"/>
      <c r="N37" s="123">
        <f>SUM(M32:M33)</f>
        <v>124</v>
      </c>
      <c r="O37" s="123"/>
      <c r="P37" s="123"/>
    </row>
    <row r="38" spans="1:16" s="171" customFormat="1" x14ac:dyDescent="0.25">
      <c r="A38" s="154">
        <f t="shared" si="3"/>
        <v>35</v>
      </c>
      <c r="B38" s="185" t="s">
        <v>361</v>
      </c>
      <c r="C38" s="154">
        <v>1</v>
      </c>
      <c r="D38" s="154">
        <v>1</v>
      </c>
      <c r="E38" s="154"/>
      <c r="F38" s="154">
        <v>1</v>
      </c>
      <c r="G38" s="167">
        <f t="shared" si="0"/>
        <v>3</v>
      </c>
      <c r="H38" s="123"/>
      <c r="I38" s="123"/>
      <c r="J38" s="123"/>
      <c r="K38" s="123"/>
      <c r="L38" s="123"/>
      <c r="M38" s="123"/>
      <c r="N38" s="123"/>
      <c r="O38" s="123"/>
      <c r="P38" s="123"/>
    </row>
    <row r="39" spans="1:16" s="171" customFormat="1" x14ac:dyDescent="0.25">
      <c r="A39" s="154">
        <f t="shared" si="3"/>
        <v>36</v>
      </c>
      <c r="B39" s="185" t="s">
        <v>362</v>
      </c>
      <c r="C39" s="154">
        <v>1</v>
      </c>
      <c r="D39" s="154"/>
      <c r="E39" s="154"/>
      <c r="F39" s="154"/>
      <c r="G39" s="167">
        <f t="shared" si="0"/>
        <v>1</v>
      </c>
      <c r="H39" s="123"/>
      <c r="I39" s="123"/>
      <c r="J39" s="123">
        <f>SUM(J27:J32)-1</f>
        <v>220</v>
      </c>
      <c r="K39" s="123"/>
      <c r="L39" s="123"/>
      <c r="M39" s="123"/>
      <c r="N39" s="123"/>
      <c r="O39" s="123"/>
      <c r="P39" s="123"/>
    </row>
    <row r="40" spans="1:16" s="171" customFormat="1" x14ac:dyDescent="0.25">
      <c r="A40" s="154">
        <f t="shared" si="3"/>
        <v>37</v>
      </c>
      <c r="B40" s="185" t="s">
        <v>190</v>
      </c>
      <c r="C40" s="154">
        <v>1</v>
      </c>
      <c r="D40" s="154"/>
      <c r="E40" s="154"/>
      <c r="F40" s="154"/>
      <c r="G40" s="167">
        <f t="shared" si="0"/>
        <v>1</v>
      </c>
      <c r="H40" s="123"/>
      <c r="I40" s="123"/>
      <c r="J40" s="123">
        <v>40</v>
      </c>
      <c r="K40" s="123">
        <v>13</v>
      </c>
      <c r="L40" s="123"/>
      <c r="M40" s="123"/>
      <c r="N40" s="123"/>
      <c r="O40" s="123"/>
      <c r="P40" s="123"/>
    </row>
    <row r="41" spans="1:16" s="186" customFormat="1" x14ac:dyDescent="0.25">
      <c r="A41" s="157">
        <f t="shared" si="1"/>
        <v>38</v>
      </c>
      <c r="B41" s="160" t="s">
        <v>363</v>
      </c>
      <c r="C41" s="157">
        <v>19</v>
      </c>
      <c r="D41" s="157"/>
      <c r="E41" s="157"/>
      <c r="F41" s="157">
        <v>26</v>
      </c>
      <c r="G41" s="167">
        <f t="shared" si="0"/>
        <v>45</v>
      </c>
      <c r="H41" s="123"/>
      <c r="I41" s="123"/>
      <c r="J41" s="123">
        <f>J39+J40+K40</f>
        <v>273</v>
      </c>
      <c r="K41" s="123"/>
      <c r="L41" s="123"/>
      <c r="M41" s="123"/>
      <c r="N41" s="123"/>
      <c r="O41" s="123"/>
      <c r="P41" s="123"/>
    </row>
    <row r="42" spans="1:16" s="186" customFormat="1" x14ac:dyDescent="0.25">
      <c r="A42" s="157">
        <f t="shared" si="1"/>
        <v>39</v>
      </c>
      <c r="B42" s="160" t="s">
        <v>364</v>
      </c>
      <c r="C42" s="157">
        <v>20</v>
      </c>
      <c r="D42" s="157"/>
      <c r="E42" s="157"/>
      <c r="F42" s="157">
        <f>76+2</f>
        <v>78</v>
      </c>
      <c r="G42" s="167">
        <f t="shared" si="0"/>
        <v>98</v>
      </c>
      <c r="H42" s="123"/>
      <c r="I42" s="123"/>
      <c r="J42" s="123"/>
      <c r="K42" s="123"/>
      <c r="L42" s="123"/>
      <c r="M42" s="123"/>
      <c r="N42" s="123"/>
      <c r="O42" s="123"/>
      <c r="P42" s="123"/>
    </row>
    <row r="43" spans="1:16" s="6" customFormat="1" ht="30.75" customHeight="1" x14ac:dyDescent="0.25">
      <c r="A43" s="325" t="s">
        <v>365</v>
      </c>
      <c r="B43" s="327"/>
      <c r="C43" s="127">
        <f>SUM(C4:C42)</f>
        <v>273</v>
      </c>
      <c r="D43" s="223">
        <f>SUM(D4:D42)</f>
        <v>11</v>
      </c>
      <c r="E43" s="127">
        <f t="shared" ref="E43:F43" si="4">SUM(E4:E42)</f>
        <v>11</v>
      </c>
      <c r="F43" s="127">
        <f t="shared" si="4"/>
        <v>236</v>
      </c>
      <c r="G43" s="127">
        <f>SUM(G4:G42)</f>
        <v>531</v>
      </c>
      <c r="H43" s="6">
        <f>SUM(C43:F43)</f>
        <v>531</v>
      </c>
    </row>
    <row r="44" spans="1:16" x14ac:dyDescent="0.25">
      <c r="A44" s="29"/>
      <c r="B44" s="61"/>
      <c r="C44" s="122"/>
      <c r="D44" s="224"/>
      <c r="E44" s="27"/>
      <c r="F44" s="122"/>
      <c r="G44" s="187">
        <f>C43+F43+D43</f>
        <v>520</v>
      </c>
    </row>
    <row r="45" spans="1:16" x14ac:dyDescent="0.25">
      <c r="B45" s="56"/>
      <c r="C45" s="56"/>
      <c r="D45" s="56"/>
    </row>
    <row r="46" spans="1:16" x14ac:dyDescent="0.25">
      <c r="B46" s="56"/>
      <c r="C46" s="56"/>
      <c r="D46" s="56"/>
    </row>
    <row r="47" spans="1:16" x14ac:dyDescent="0.25">
      <c r="B47" s="56"/>
      <c r="C47" s="56"/>
      <c r="D47" s="56"/>
      <c r="F47" s="56"/>
    </row>
    <row r="48" spans="1:16" x14ac:dyDescent="0.25">
      <c r="B48" s="56"/>
      <c r="C48" s="56"/>
      <c r="D48" s="56"/>
    </row>
    <row r="49" spans="2:4" x14ac:dyDescent="0.25">
      <c r="B49" s="56"/>
      <c r="C49" s="56"/>
      <c r="D49" s="56"/>
    </row>
    <row r="50" spans="2:4" x14ac:dyDescent="0.25">
      <c r="B50" s="56"/>
      <c r="C50" s="56"/>
      <c r="D50" s="56"/>
    </row>
    <row r="51" spans="2:4" x14ac:dyDescent="0.25">
      <c r="C51" s="56"/>
      <c r="D51" s="56"/>
    </row>
  </sheetData>
  <mergeCells count="8">
    <mergeCell ref="G2:G3"/>
    <mergeCell ref="A43:B43"/>
    <mergeCell ref="E2:E3"/>
    <mergeCell ref="A2:A3"/>
    <mergeCell ref="B2:B3"/>
    <mergeCell ref="C2:C3"/>
    <mergeCell ref="F2:F3"/>
    <mergeCell ref="D2:D3"/>
  </mergeCells>
  <pageMargins left="0.7" right="0.7" top="0.75" bottom="0.75" header="0.3" footer="0.3"/>
  <pageSetup paperSize="10000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pane ySplit="3" topLeftCell="A34" activePane="bottomLeft" state="frozen"/>
      <selection pane="bottomLeft" activeCell="E45" sqref="E45"/>
    </sheetView>
  </sheetViews>
  <sheetFormatPr defaultRowHeight="15" x14ac:dyDescent="0.25"/>
  <cols>
    <col min="1" max="1" width="5.42578125" style="1" customWidth="1"/>
    <col min="2" max="2" width="47.855468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15" x14ac:dyDescent="0.25">
      <c r="A1" s="18" t="s">
        <v>390</v>
      </c>
      <c r="B1" s="18"/>
      <c r="C1" s="18"/>
    </row>
    <row r="2" spans="1:15" s="6" customFormat="1" x14ac:dyDescent="0.25">
      <c r="A2" s="323" t="s">
        <v>0</v>
      </c>
      <c r="B2" s="323" t="s">
        <v>1</v>
      </c>
      <c r="C2" s="333" t="s">
        <v>2</v>
      </c>
      <c r="D2" s="323" t="s">
        <v>344</v>
      </c>
      <c r="E2" s="333" t="s">
        <v>3</v>
      </c>
      <c r="F2" s="333" t="s">
        <v>5</v>
      </c>
    </row>
    <row r="3" spans="1:15" s="6" customFormat="1" x14ac:dyDescent="0.25">
      <c r="A3" s="324"/>
      <c r="B3" s="324"/>
      <c r="C3" s="334"/>
      <c r="D3" s="324"/>
      <c r="E3" s="334"/>
      <c r="F3" s="334"/>
    </row>
    <row r="4" spans="1:15" s="6" customFormat="1" x14ac:dyDescent="0.25">
      <c r="A4" s="188"/>
      <c r="B4" s="188"/>
      <c r="C4" s="191"/>
      <c r="D4" s="188"/>
      <c r="E4" s="191"/>
      <c r="F4" s="191"/>
    </row>
    <row r="5" spans="1:15" s="178" customFormat="1" x14ac:dyDescent="0.25">
      <c r="A5" s="176">
        <v>1</v>
      </c>
      <c r="B5" s="177" t="s">
        <v>37</v>
      </c>
      <c r="C5" s="176">
        <v>13</v>
      </c>
      <c r="D5" s="176"/>
      <c r="E5" s="176"/>
      <c r="F5" s="167">
        <f>C5+D5+E5</f>
        <v>13</v>
      </c>
      <c r="G5" s="10"/>
      <c r="H5" s="10"/>
      <c r="I5" s="10"/>
      <c r="J5" s="10"/>
      <c r="K5" s="10"/>
      <c r="L5" s="10"/>
      <c r="M5" s="10"/>
      <c r="N5" s="10"/>
      <c r="O5" s="10"/>
    </row>
    <row r="6" spans="1:15" s="169" customFormat="1" x14ac:dyDescent="0.25">
      <c r="A6" s="133">
        <f>A5+1</f>
        <v>2</v>
      </c>
      <c r="B6" s="159" t="s">
        <v>23</v>
      </c>
      <c r="C6" s="133">
        <f>7+6</f>
        <v>13</v>
      </c>
      <c r="D6" s="133"/>
      <c r="E6" s="133">
        <v>4</v>
      </c>
      <c r="F6" s="133">
        <f t="shared" ref="F6:F44" si="0">C6+D6+E6</f>
        <v>17</v>
      </c>
      <c r="G6" s="123"/>
      <c r="H6" s="123"/>
      <c r="I6" s="27"/>
      <c r="J6" s="123"/>
      <c r="K6" s="123"/>
      <c r="L6" s="123"/>
      <c r="M6" s="123"/>
      <c r="N6" s="123"/>
      <c r="O6" s="123"/>
    </row>
    <row r="7" spans="1:15" s="170" customFormat="1" ht="14.25" customHeight="1" x14ac:dyDescent="0.25">
      <c r="A7" s="139">
        <f t="shared" ref="A7:A44" si="1">A6+1</f>
        <v>3</v>
      </c>
      <c r="B7" s="46" t="s">
        <v>140</v>
      </c>
      <c r="C7" s="139">
        <v>1</v>
      </c>
      <c r="D7" s="139"/>
      <c r="E7" s="139"/>
      <c r="F7" s="139">
        <f t="shared" si="0"/>
        <v>1</v>
      </c>
      <c r="G7" s="123"/>
      <c r="H7" s="123"/>
      <c r="I7" s="27"/>
      <c r="J7" s="123"/>
      <c r="K7" s="123"/>
      <c r="L7" s="123"/>
      <c r="M7" s="123"/>
      <c r="N7" s="123"/>
      <c r="O7" s="123"/>
    </row>
    <row r="8" spans="1:15" s="170" customFormat="1" x14ac:dyDescent="0.25">
      <c r="A8" s="139">
        <f t="shared" si="1"/>
        <v>4</v>
      </c>
      <c r="B8" s="46" t="s">
        <v>24</v>
      </c>
      <c r="C8" s="139">
        <v>3</v>
      </c>
      <c r="D8" s="139"/>
      <c r="E8" s="139"/>
      <c r="F8" s="139">
        <f t="shared" si="0"/>
        <v>3</v>
      </c>
      <c r="G8" s="123"/>
      <c r="H8" s="123"/>
      <c r="I8" s="27"/>
      <c r="J8" s="123"/>
      <c r="K8" s="123"/>
      <c r="L8" s="123"/>
      <c r="M8" s="123"/>
      <c r="N8" s="123"/>
      <c r="O8" s="123"/>
    </row>
    <row r="9" spans="1:15" s="170" customFormat="1" x14ac:dyDescent="0.25">
      <c r="A9" s="139">
        <f t="shared" si="1"/>
        <v>5</v>
      </c>
      <c r="B9" s="46" t="s">
        <v>25</v>
      </c>
      <c r="C9" s="139">
        <v>2</v>
      </c>
      <c r="D9" s="139"/>
      <c r="E9" s="139"/>
      <c r="F9" s="139">
        <f t="shared" si="0"/>
        <v>2</v>
      </c>
      <c r="G9" s="123"/>
      <c r="H9" s="10"/>
      <c r="I9" s="27"/>
      <c r="J9" s="123"/>
      <c r="K9" s="123"/>
      <c r="L9" s="123"/>
      <c r="M9" s="123"/>
      <c r="N9" s="123"/>
      <c r="O9" s="123"/>
    </row>
    <row r="10" spans="1:15" s="170" customFormat="1" x14ac:dyDescent="0.25">
      <c r="A10" s="139">
        <f t="shared" si="1"/>
        <v>6</v>
      </c>
      <c r="B10" s="46" t="s">
        <v>32</v>
      </c>
      <c r="C10" s="139">
        <v>1</v>
      </c>
      <c r="D10" s="139"/>
      <c r="E10" s="139"/>
      <c r="F10" s="139">
        <f t="shared" si="0"/>
        <v>1</v>
      </c>
      <c r="G10" s="123"/>
      <c r="H10" s="123"/>
      <c r="I10" s="27"/>
      <c r="J10" s="123"/>
      <c r="K10" s="123"/>
      <c r="L10" s="123"/>
      <c r="M10" s="123"/>
      <c r="N10" s="123"/>
      <c r="O10" s="123"/>
    </row>
    <row r="11" spans="1:15" s="170" customFormat="1" x14ac:dyDescent="0.25">
      <c r="A11" s="139">
        <f t="shared" si="1"/>
        <v>7</v>
      </c>
      <c r="B11" s="46" t="s">
        <v>26</v>
      </c>
      <c r="C11" s="139">
        <f>2+1</f>
        <v>3</v>
      </c>
      <c r="D11" s="139">
        <v>1</v>
      </c>
      <c r="E11" s="139"/>
      <c r="F11" s="139">
        <f>C11+E11</f>
        <v>3</v>
      </c>
      <c r="G11" s="123"/>
      <c r="H11" s="123"/>
      <c r="I11" s="27"/>
      <c r="J11" s="123"/>
      <c r="K11" s="123"/>
      <c r="L11" s="123"/>
      <c r="M11" s="123"/>
      <c r="N11" s="123"/>
      <c r="O11" s="123"/>
    </row>
    <row r="12" spans="1:15" s="170" customFormat="1" x14ac:dyDescent="0.25">
      <c r="A12" s="139">
        <f t="shared" si="1"/>
        <v>8</v>
      </c>
      <c r="B12" s="46" t="s">
        <v>27</v>
      </c>
      <c r="C12" s="139">
        <v>4</v>
      </c>
      <c r="D12" s="139"/>
      <c r="E12" s="139"/>
      <c r="F12" s="139">
        <f>C12+D12+E12</f>
        <v>4</v>
      </c>
      <c r="G12" s="123"/>
      <c r="H12" s="123"/>
      <c r="I12" s="27"/>
      <c r="J12" s="123"/>
      <c r="K12" s="123"/>
      <c r="L12" s="123"/>
      <c r="M12" s="123"/>
      <c r="N12" s="123"/>
      <c r="O12" s="123"/>
    </row>
    <row r="13" spans="1:15" s="170" customFormat="1" x14ac:dyDescent="0.25">
      <c r="A13" s="139">
        <f t="shared" si="1"/>
        <v>9</v>
      </c>
      <c r="B13" s="46" t="s">
        <v>28</v>
      </c>
      <c r="C13" s="139">
        <v>2</v>
      </c>
      <c r="D13" s="139"/>
      <c r="E13" s="139"/>
      <c r="F13" s="139">
        <f t="shared" si="0"/>
        <v>2</v>
      </c>
      <c r="G13" s="123"/>
      <c r="H13" s="123"/>
      <c r="I13" s="27"/>
      <c r="J13" s="123"/>
      <c r="K13" s="123"/>
      <c r="L13" s="123"/>
      <c r="M13" s="123"/>
      <c r="N13" s="123"/>
      <c r="O13" s="123"/>
    </row>
    <row r="14" spans="1:15" s="170" customFormat="1" x14ac:dyDescent="0.25">
      <c r="A14" s="139">
        <f t="shared" si="1"/>
        <v>10</v>
      </c>
      <c r="B14" s="46" t="s">
        <v>29</v>
      </c>
      <c r="C14" s="139">
        <v>2</v>
      </c>
      <c r="D14" s="139"/>
      <c r="E14" s="139"/>
      <c r="F14" s="139">
        <f t="shared" si="0"/>
        <v>2</v>
      </c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5" s="170" customFormat="1" x14ac:dyDescent="0.25">
      <c r="A15" s="139">
        <f t="shared" si="1"/>
        <v>11</v>
      </c>
      <c r="B15" s="46" t="s">
        <v>30</v>
      </c>
      <c r="C15" s="139">
        <v>2</v>
      </c>
      <c r="D15" s="139"/>
      <c r="E15" s="139"/>
      <c r="F15" s="139">
        <f t="shared" si="0"/>
        <v>2</v>
      </c>
      <c r="G15" s="123"/>
      <c r="H15" s="123"/>
      <c r="I15" s="27"/>
      <c r="J15" s="123"/>
      <c r="K15" s="123"/>
      <c r="L15" s="123"/>
      <c r="M15" s="123"/>
      <c r="N15" s="123"/>
      <c r="O15" s="123"/>
    </row>
    <row r="16" spans="1:15" s="170" customFormat="1" x14ac:dyDescent="0.25">
      <c r="A16" s="139">
        <f t="shared" si="1"/>
        <v>12</v>
      </c>
      <c r="B16" s="46" t="s">
        <v>31</v>
      </c>
      <c r="C16" s="139">
        <v>1</v>
      </c>
      <c r="D16" s="139">
        <v>3</v>
      </c>
      <c r="E16" s="139"/>
      <c r="F16" s="139">
        <f>C16+E16</f>
        <v>1</v>
      </c>
      <c r="G16" s="123"/>
      <c r="H16" s="123"/>
      <c r="I16" s="27"/>
      <c r="J16" s="123"/>
      <c r="K16" s="123"/>
      <c r="L16" s="123"/>
      <c r="M16" s="123"/>
      <c r="N16" s="123"/>
      <c r="O16" s="123"/>
    </row>
    <row r="17" spans="1:15" s="170" customFormat="1" x14ac:dyDescent="0.25">
      <c r="A17" s="139">
        <f t="shared" si="1"/>
        <v>13</v>
      </c>
      <c r="B17" s="46" t="s">
        <v>345</v>
      </c>
      <c r="C17" s="139">
        <v>1</v>
      </c>
      <c r="D17" s="139"/>
      <c r="E17" s="139"/>
      <c r="F17" s="139">
        <f t="shared" si="0"/>
        <v>1</v>
      </c>
      <c r="G17" s="123">
        <f>SUM(C7:C17)</f>
        <v>22</v>
      </c>
      <c r="H17" s="123"/>
      <c r="I17" s="27"/>
      <c r="J17" s="123"/>
      <c r="K17" s="123"/>
      <c r="L17" s="123"/>
      <c r="M17" s="123"/>
      <c r="N17" s="123"/>
      <c r="O17" s="123"/>
    </row>
    <row r="18" spans="1:15" s="123" customFormat="1" x14ac:dyDescent="0.25">
      <c r="A18" s="70">
        <f t="shared" si="1"/>
        <v>14</v>
      </c>
      <c r="B18" s="16" t="s">
        <v>346</v>
      </c>
      <c r="C18" s="70"/>
      <c r="D18" s="70">
        <v>1</v>
      </c>
      <c r="E18" s="70"/>
      <c r="F18" s="70"/>
      <c r="I18" s="27"/>
    </row>
    <row r="19" spans="1:15" s="123" customFormat="1" x14ac:dyDescent="0.25">
      <c r="A19" s="70">
        <f t="shared" si="1"/>
        <v>15</v>
      </c>
      <c r="B19" s="16" t="s">
        <v>347</v>
      </c>
      <c r="C19" s="70"/>
      <c r="D19" s="70">
        <v>1</v>
      </c>
      <c r="E19" s="70"/>
      <c r="F19" s="70"/>
      <c r="I19" s="27"/>
    </row>
    <row r="20" spans="1:15" s="123" customFormat="1" x14ac:dyDescent="0.25">
      <c r="A20" s="70">
        <f t="shared" si="1"/>
        <v>16</v>
      </c>
      <c r="B20" s="16" t="s">
        <v>348</v>
      </c>
      <c r="C20" s="70"/>
      <c r="D20" s="70">
        <v>1</v>
      </c>
      <c r="E20" s="70"/>
      <c r="F20" s="70"/>
      <c r="I20" s="27"/>
    </row>
    <row r="21" spans="1:15" s="123" customFormat="1" x14ac:dyDescent="0.25">
      <c r="A21" s="70">
        <f t="shared" si="1"/>
        <v>17</v>
      </c>
      <c r="B21" s="16" t="s">
        <v>349</v>
      </c>
      <c r="C21" s="70"/>
      <c r="D21" s="70">
        <v>1</v>
      </c>
      <c r="E21" s="70"/>
      <c r="F21" s="70"/>
      <c r="I21" s="27"/>
    </row>
    <row r="22" spans="1:15" s="123" customFormat="1" x14ac:dyDescent="0.25">
      <c r="A22" s="70">
        <f t="shared" si="1"/>
        <v>18</v>
      </c>
      <c r="B22" s="16" t="s">
        <v>350</v>
      </c>
      <c r="C22" s="70"/>
      <c r="D22" s="70">
        <v>1</v>
      </c>
      <c r="E22" s="70"/>
      <c r="F22" s="70"/>
      <c r="I22" s="27"/>
    </row>
    <row r="23" spans="1:15" s="123" customFormat="1" x14ac:dyDescent="0.25">
      <c r="A23" s="70">
        <f t="shared" si="1"/>
        <v>19</v>
      </c>
      <c r="B23" s="16" t="s">
        <v>351</v>
      </c>
      <c r="C23" s="70"/>
      <c r="D23" s="70">
        <v>1</v>
      </c>
      <c r="E23" s="70"/>
      <c r="F23" s="70"/>
      <c r="I23" s="27"/>
    </row>
    <row r="24" spans="1:15" s="123" customFormat="1" x14ac:dyDescent="0.25">
      <c r="A24" s="70">
        <f t="shared" si="1"/>
        <v>20</v>
      </c>
      <c r="B24" s="16" t="s">
        <v>352</v>
      </c>
      <c r="C24" s="70"/>
      <c r="D24" s="70">
        <v>1</v>
      </c>
      <c r="E24" s="70"/>
      <c r="F24" s="70"/>
      <c r="I24" s="27"/>
    </row>
    <row r="25" spans="1:15" s="180" customFormat="1" x14ac:dyDescent="0.25">
      <c r="A25" s="140">
        <f t="shared" si="1"/>
        <v>21</v>
      </c>
      <c r="B25" s="179" t="s">
        <v>34</v>
      </c>
      <c r="C25" s="140">
        <v>2</v>
      </c>
      <c r="D25" s="140"/>
      <c r="E25" s="140"/>
      <c r="F25" s="140">
        <f t="shared" si="0"/>
        <v>2</v>
      </c>
      <c r="G25" s="123"/>
      <c r="H25" s="27"/>
      <c r="I25" s="27"/>
      <c r="J25" s="123"/>
      <c r="K25" s="123"/>
      <c r="L25" s="123"/>
      <c r="M25" s="123"/>
      <c r="N25" s="123"/>
      <c r="O25" s="123"/>
    </row>
    <row r="26" spans="1:15" s="182" customFormat="1" x14ac:dyDescent="0.25">
      <c r="A26" s="143">
        <f t="shared" si="1"/>
        <v>22</v>
      </c>
      <c r="B26" s="181" t="s">
        <v>353</v>
      </c>
      <c r="C26" s="143">
        <v>103</v>
      </c>
      <c r="D26" s="143"/>
      <c r="E26" s="143">
        <v>71</v>
      </c>
      <c r="F26" s="143">
        <f t="shared" si="0"/>
        <v>174</v>
      </c>
      <c r="G26" s="123"/>
      <c r="H26" s="27"/>
      <c r="I26" s="27"/>
      <c r="J26" s="123"/>
      <c r="K26" s="123"/>
      <c r="L26" s="123"/>
      <c r="M26" s="123"/>
      <c r="N26" s="123"/>
      <c r="O26" s="123"/>
    </row>
    <row r="27" spans="1:15" s="182" customFormat="1" x14ac:dyDescent="0.25">
      <c r="A27" s="143">
        <f t="shared" si="1"/>
        <v>23</v>
      </c>
      <c r="B27" s="181" t="s">
        <v>166</v>
      </c>
      <c r="C27" s="143">
        <v>4</v>
      </c>
      <c r="D27" s="143"/>
      <c r="E27" s="143"/>
      <c r="F27" s="143">
        <f t="shared" si="0"/>
        <v>4</v>
      </c>
      <c r="G27" s="123"/>
      <c r="H27" s="27"/>
      <c r="I27" s="27" t="s">
        <v>299</v>
      </c>
      <c r="J27" s="123"/>
      <c r="K27" s="123"/>
      <c r="L27" s="123" t="s">
        <v>387</v>
      </c>
      <c r="M27" s="123"/>
      <c r="N27" s="123"/>
      <c r="O27" s="123"/>
    </row>
    <row r="28" spans="1:15" s="182" customFormat="1" x14ac:dyDescent="0.25">
      <c r="A28" s="143">
        <f t="shared" si="1"/>
        <v>24</v>
      </c>
      <c r="B28" s="181" t="s">
        <v>354</v>
      </c>
      <c r="C28" s="143">
        <v>4</v>
      </c>
      <c r="D28" s="143"/>
      <c r="E28" s="143">
        <v>2</v>
      </c>
      <c r="F28" s="143">
        <f t="shared" si="0"/>
        <v>6</v>
      </c>
      <c r="G28" s="123"/>
      <c r="H28" s="123"/>
      <c r="I28" s="123">
        <f>C5</f>
        <v>13</v>
      </c>
      <c r="J28" s="123" t="s">
        <v>377</v>
      </c>
      <c r="K28" s="123"/>
      <c r="L28" s="123"/>
      <c r="M28" s="123" t="s">
        <v>377</v>
      </c>
      <c r="N28" s="123"/>
      <c r="O28" s="123"/>
    </row>
    <row r="29" spans="1:15" s="182" customFormat="1" x14ac:dyDescent="0.25">
      <c r="A29" s="143">
        <f t="shared" si="1"/>
        <v>25</v>
      </c>
      <c r="B29" s="181" t="s">
        <v>355</v>
      </c>
      <c r="C29" s="143">
        <v>34</v>
      </c>
      <c r="D29" s="143"/>
      <c r="E29" s="143">
        <v>11</v>
      </c>
      <c r="F29" s="143">
        <f>C29+D29+E29</f>
        <v>45</v>
      </c>
      <c r="G29" s="123"/>
      <c r="H29" s="123"/>
      <c r="I29" s="123">
        <f>C6</f>
        <v>13</v>
      </c>
      <c r="J29" s="123" t="s">
        <v>378</v>
      </c>
      <c r="K29" s="123"/>
      <c r="L29" s="123">
        <f>E6</f>
        <v>4</v>
      </c>
      <c r="M29" s="123" t="s">
        <v>378</v>
      </c>
      <c r="N29" s="123"/>
      <c r="O29" s="123"/>
    </row>
    <row r="30" spans="1:15" s="184" customFormat="1" x14ac:dyDescent="0.25">
      <c r="A30" s="164">
        <f t="shared" si="1"/>
        <v>26</v>
      </c>
      <c r="B30" s="183" t="s">
        <v>168</v>
      </c>
      <c r="C30" s="164">
        <v>1</v>
      </c>
      <c r="D30" s="164"/>
      <c r="E30" s="164"/>
      <c r="F30" s="164">
        <f t="shared" si="0"/>
        <v>1</v>
      </c>
      <c r="G30" s="123"/>
      <c r="H30" s="123"/>
      <c r="I30" s="123">
        <f>SUM(C7:C17)</f>
        <v>22</v>
      </c>
      <c r="J30" s="123" t="s">
        <v>383</v>
      </c>
      <c r="K30" s="123"/>
      <c r="L30" s="123"/>
      <c r="M30" s="123" t="s">
        <v>383</v>
      </c>
      <c r="N30" s="123"/>
      <c r="O30" s="123"/>
    </row>
    <row r="31" spans="1:15" s="184" customFormat="1" x14ac:dyDescent="0.25">
      <c r="A31" s="164">
        <f t="shared" si="1"/>
        <v>27</v>
      </c>
      <c r="B31" s="183" t="s">
        <v>35</v>
      </c>
      <c r="C31" s="164">
        <v>3</v>
      </c>
      <c r="D31" s="164"/>
      <c r="E31" s="164">
        <v>2</v>
      </c>
      <c r="F31" s="164">
        <f>C31+D31+E31</f>
        <v>5</v>
      </c>
      <c r="G31" s="123"/>
      <c r="H31" s="123"/>
      <c r="I31" s="123">
        <f>C25</f>
        <v>2</v>
      </c>
      <c r="J31" s="123" t="s">
        <v>380</v>
      </c>
      <c r="K31" s="123"/>
      <c r="L31" s="123"/>
      <c r="M31" s="123" t="s">
        <v>380</v>
      </c>
      <c r="N31" s="123"/>
      <c r="O31" s="123"/>
    </row>
    <row r="32" spans="1:15" s="184" customFormat="1" x14ac:dyDescent="0.25">
      <c r="A32" s="164">
        <f t="shared" si="1"/>
        <v>28</v>
      </c>
      <c r="B32" s="183" t="s">
        <v>357</v>
      </c>
      <c r="C32" s="164">
        <v>9</v>
      </c>
      <c r="D32" s="164"/>
      <c r="E32" s="164">
        <v>11</v>
      </c>
      <c r="F32" s="164">
        <f>C32+D32+E32</f>
        <v>20</v>
      </c>
      <c r="G32" s="123"/>
      <c r="H32" s="123"/>
      <c r="I32" s="123">
        <f>SUM(C26:C29)</f>
        <v>145</v>
      </c>
      <c r="J32" s="123" t="s">
        <v>384</v>
      </c>
      <c r="K32" s="123"/>
      <c r="L32" s="123">
        <f>SUM(E26:E29)</f>
        <v>84</v>
      </c>
      <c r="M32" s="123" t="s">
        <v>384</v>
      </c>
      <c r="N32" s="123"/>
      <c r="O32" s="123"/>
    </row>
    <row r="33" spans="1:15" s="184" customFormat="1" x14ac:dyDescent="0.25">
      <c r="A33" s="164">
        <f t="shared" si="1"/>
        <v>29</v>
      </c>
      <c r="B33" s="183" t="s">
        <v>359</v>
      </c>
      <c r="C33" s="164">
        <v>9</v>
      </c>
      <c r="D33" s="164"/>
      <c r="E33" s="164">
        <v>6</v>
      </c>
      <c r="F33" s="164">
        <f>C33+D33+E33</f>
        <v>15</v>
      </c>
      <c r="G33" s="123"/>
      <c r="H33" s="123"/>
      <c r="I33" s="123">
        <f>SUM(C30:C35)</f>
        <v>27</v>
      </c>
      <c r="J33" s="123" t="s">
        <v>385</v>
      </c>
      <c r="K33" s="123"/>
      <c r="L33" s="123">
        <f>SUM(E30:E35)</f>
        <v>19</v>
      </c>
      <c r="M33" s="123" t="s">
        <v>385</v>
      </c>
      <c r="N33" s="123"/>
      <c r="O33" s="123"/>
    </row>
    <row r="34" spans="1:15" s="184" customFormat="1" x14ac:dyDescent="0.25">
      <c r="A34" s="164">
        <f t="shared" si="1"/>
        <v>30</v>
      </c>
      <c r="B34" s="183" t="s">
        <v>360</v>
      </c>
      <c r="C34" s="164">
        <v>4</v>
      </c>
      <c r="D34" s="164"/>
      <c r="E34" s="164"/>
      <c r="F34" s="164">
        <f>C34+D34+E34</f>
        <v>4</v>
      </c>
      <c r="G34" s="123"/>
      <c r="H34" s="123"/>
      <c r="I34" s="123">
        <f>SUM(C36:C42)</f>
        <v>22</v>
      </c>
      <c r="J34" s="123" t="s">
        <v>386</v>
      </c>
      <c r="K34" s="123"/>
      <c r="L34" s="123">
        <f>SUM(E36:E42)</f>
        <v>21</v>
      </c>
      <c r="M34" s="123" t="s">
        <v>386</v>
      </c>
      <c r="N34" s="123"/>
      <c r="O34" s="123"/>
    </row>
    <row r="35" spans="1:15" s="184" customFormat="1" x14ac:dyDescent="0.25">
      <c r="A35" s="164">
        <f t="shared" si="1"/>
        <v>31</v>
      </c>
      <c r="B35" s="183" t="s">
        <v>163</v>
      </c>
      <c r="C35" s="164">
        <v>1</v>
      </c>
      <c r="D35" s="164"/>
      <c r="E35" s="164"/>
      <c r="F35" s="164">
        <f>C35+D35+E35</f>
        <v>1</v>
      </c>
      <c r="G35" s="123"/>
      <c r="H35" s="123"/>
      <c r="I35" s="123">
        <f>SUM(C43:C44)</f>
        <v>39</v>
      </c>
      <c r="J35" s="123" t="s">
        <v>381</v>
      </c>
      <c r="K35" s="123"/>
      <c r="L35" s="123">
        <f>SUM(E43:E44)</f>
        <v>101</v>
      </c>
      <c r="M35" s="123" t="s">
        <v>381</v>
      </c>
      <c r="N35" s="123"/>
      <c r="O35" s="123"/>
    </row>
    <row r="36" spans="1:15" s="171" customFormat="1" x14ac:dyDescent="0.25">
      <c r="A36" s="154">
        <f>A30+1</f>
        <v>27</v>
      </c>
      <c r="B36" s="185" t="s">
        <v>165</v>
      </c>
      <c r="C36" s="154">
        <v>3</v>
      </c>
      <c r="D36" s="154"/>
      <c r="E36" s="154">
        <v>10</v>
      </c>
      <c r="F36" s="154">
        <f t="shared" si="0"/>
        <v>13</v>
      </c>
      <c r="G36" s="123"/>
      <c r="H36" s="27"/>
      <c r="I36" s="61">
        <f>SUM(I28:I35)</f>
        <v>283</v>
      </c>
      <c r="J36" s="123"/>
      <c r="K36" s="123"/>
      <c r="L36" s="61">
        <f>SUM(L28:L35)</f>
        <v>229</v>
      </c>
      <c r="M36" s="123"/>
      <c r="N36" s="123"/>
      <c r="O36" s="123"/>
    </row>
    <row r="37" spans="1:15" s="171" customFormat="1" x14ac:dyDescent="0.25">
      <c r="A37" s="154">
        <f t="shared" ref="A37:A42" si="2">A31+1</f>
        <v>28</v>
      </c>
      <c r="B37" s="185" t="s">
        <v>356</v>
      </c>
      <c r="C37" s="154">
        <v>4</v>
      </c>
      <c r="D37" s="154"/>
      <c r="E37" s="154">
        <v>1</v>
      </c>
      <c r="F37" s="154">
        <f t="shared" si="0"/>
        <v>5</v>
      </c>
      <c r="G37" s="123"/>
      <c r="H37" s="123"/>
      <c r="I37" s="123"/>
      <c r="J37" s="123"/>
      <c r="K37" s="123"/>
      <c r="L37" s="123"/>
      <c r="M37" s="123"/>
      <c r="N37" s="123"/>
      <c r="O37" s="123"/>
    </row>
    <row r="38" spans="1:15" s="171" customFormat="1" x14ac:dyDescent="0.25">
      <c r="A38" s="154">
        <f t="shared" si="2"/>
        <v>29</v>
      </c>
      <c r="B38" s="185" t="s">
        <v>75</v>
      </c>
      <c r="C38" s="154">
        <v>3</v>
      </c>
      <c r="D38" s="154"/>
      <c r="E38" s="154">
        <v>5</v>
      </c>
      <c r="F38" s="154">
        <f t="shared" si="0"/>
        <v>8</v>
      </c>
      <c r="G38" s="123"/>
      <c r="H38" s="123"/>
      <c r="I38" s="123"/>
      <c r="J38" s="123"/>
      <c r="K38" s="123"/>
      <c r="L38" s="123"/>
      <c r="M38" s="123"/>
      <c r="N38" s="123"/>
      <c r="O38" s="123"/>
    </row>
    <row r="39" spans="1:15" s="171" customFormat="1" x14ac:dyDescent="0.25">
      <c r="A39" s="154">
        <f t="shared" si="2"/>
        <v>30</v>
      </c>
      <c r="B39" s="185" t="s">
        <v>358</v>
      </c>
      <c r="C39" s="154">
        <v>8</v>
      </c>
      <c r="D39" s="154"/>
      <c r="E39" s="154">
        <v>4</v>
      </c>
      <c r="F39" s="154">
        <f t="shared" si="0"/>
        <v>12</v>
      </c>
      <c r="G39" s="123"/>
      <c r="H39" s="123"/>
      <c r="I39" s="123">
        <f>SUM(I34:I35)</f>
        <v>61</v>
      </c>
      <c r="J39" s="123"/>
      <c r="K39" s="123">
        <f>SUM(I29:I34)</f>
        <v>231</v>
      </c>
      <c r="L39" s="123"/>
      <c r="M39" s="123">
        <f>SUM(L34:L35)</f>
        <v>122</v>
      </c>
      <c r="N39" s="123"/>
      <c r="O39" s="123"/>
    </row>
    <row r="40" spans="1:15" s="171" customFormat="1" x14ac:dyDescent="0.25">
      <c r="A40" s="154">
        <f t="shared" si="2"/>
        <v>31</v>
      </c>
      <c r="B40" s="185" t="s">
        <v>361</v>
      </c>
      <c r="C40" s="154">
        <v>2</v>
      </c>
      <c r="D40" s="154"/>
      <c r="E40" s="154">
        <v>1</v>
      </c>
      <c r="F40" s="154">
        <f t="shared" si="0"/>
        <v>3</v>
      </c>
      <c r="G40" s="123"/>
      <c r="H40" s="123"/>
      <c r="I40" s="123"/>
      <c r="J40" s="123"/>
      <c r="K40" s="123"/>
      <c r="L40" s="123"/>
      <c r="M40" s="123"/>
      <c r="N40" s="123"/>
      <c r="O40" s="123"/>
    </row>
    <row r="41" spans="1:15" s="171" customFormat="1" x14ac:dyDescent="0.25">
      <c r="A41" s="154">
        <f t="shared" si="2"/>
        <v>32</v>
      </c>
      <c r="B41" s="185" t="s">
        <v>362</v>
      </c>
      <c r="C41" s="154">
        <v>1</v>
      </c>
      <c r="D41" s="154"/>
      <c r="E41" s="154"/>
      <c r="F41" s="154">
        <f t="shared" si="0"/>
        <v>1</v>
      </c>
      <c r="G41" s="123"/>
      <c r="H41" s="123"/>
      <c r="I41" s="123">
        <f>SUM(I29:I34)-1</f>
        <v>230</v>
      </c>
      <c r="J41" s="123"/>
      <c r="K41" s="123"/>
      <c r="L41" s="123"/>
      <c r="M41" s="123"/>
      <c r="N41" s="123"/>
      <c r="O41" s="123"/>
    </row>
    <row r="42" spans="1:15" s="171" customFormat="1" x14ac:dyDescent="0.25">
      <c r="A42" s="154">
        <f t="shared" si="2"/>
        <v>28</v>
      </c>
      <c r="B42" s="185" t="s">
        <v>190</v>
      </c>
      <c r="C42" s="154">
        <v>1</v>
      </c>
      <c r="D42" s="154"/>
      <c r="E42" s="154"/>
      <c r="F42" s="154">
        <f t="shared" si="0"/>
        <v>1</v>
      </c>
      <c r="G42" s="123"/>
      <c r="H42" s="123"/>
      <c r="I42" s="123">
        <v>40</v>
      </c>
      <c r="J42" s="123">
        <v>13</v>
      </c>
      <c r="K42" s="123"/>
      <c r="L42" s="123"/>
      <c r="M42" s="123"/>
      <c r="N42" s="123"/>
      <c r="O42" s="123"/>
    </row>
    <row r="43" spans="1:15" s="186" customFormat="1" x14ac:dyDescent="0.25">
      <c r="A43" s="157">
        <f t="shared" si="1"/>
        <v>29</v>
      </c>
      <c r="B43" s="160" t="s">
        <v>363</v>
      </c>
      <c r="C43" s="157">
        <v>19</v>
      </c>
      <c r="D43" s="157"/>
      <c r="E43" s="157">
        <v>25</v>
      </c>
      <c r="F43" s="157">
        <f t="shared" si="0"/>
        <v>44</v>
      </c>
      <c r="G43" s="123"/>
      <c r="H43" s="123"/>
      <c r="I43" s="123">
        <f>I41+I42+J42</f>
        <v>283</v>
      </c>
      <c r="J43" s="123"/>
      <c r="K43" s="123"/>
      <c r="L43" s="123"/>
      <c r="M43" s="123"/>
      <c r="N43" s="123"/>
      <c r="O43" s="123"/>
    </row>
    <row r="44" spans="1:15" s="186" customFormat="1" x14ac:dyDescent="0.25">
      <c r="A44" s="157">
        <f t="shared" si="1"/>
        <v>30</v>
      </c>
      <c r="B44" s="160" t="s">
        <v>364</v>
      </c>
      <c r="C44" s="157">
        <v>20</v>
      </c>
      <c r="D44" s="157"/>
      <c r="E44" s="157">
        <v>76</v>
      </c>
      <c r="F44" s="157">
        <f t="shared" si="0"/>
        <v>96</v>
      </c>
      <c r="G44" s="123"/>
      <c r="H44" s="123"/>
      <c r="I44" s="123"/>
      <c r="J44" s="123"/>
      <c r="K44" s="123"/>
      <c r="L44" s="123"/>
      <c r="M44" s="123"/>
      <c r="N44" s="123"/>
      <c r="O44" s="123"/>
    </row>
    <row r="45" spans="1:15" s="6" customFormat="1" ht="30.75" customHeight="1" x14ac:dyDescent="0.25">
      <c r="A45" s="325" t="s">
        <v>365</v>
      </c>
      <c r="B45" s="327"/>
      <c r="C45" s="189">
        <f>SUM(C5:C44)</f>
        <v>283</v>
      </c>
      <c r="D45" s="189">
        <f t="shared" ref="D45:E45" si="3">SUM(D5:D44)</f>
        <v>11</v>
      </c>
      <c r="E45" s="189">
        <f t="shared" si="3"/>
        <v>229</v>
      </c>
      <c r="F45" s="189">
        <f>SUM(F5:F44)</f>
        <v>512</v>
      </c>
      <c r="G45" s="6">
        <f>SUM(C45:E45)</f>
        <v>523</v>
      </c>
      <c r="K45" s="6">
        <f>SUM(C7:C42)+C6-1</f>
        <v>230</v>
      </c>
    </row>
    <row r="46" spans="1:15" x14ac:dyDescent="0.25">
      <c r="A46" s="29"/>
      <c r="B46" s="61"/>
      <c r="C46" s="190"/>
      <c r="D46" s="27"/>
      <c r="E46" s="190"/>
      <c r="F46" s="190">
        <f>C45+E45</f>
        <v>512</v>
      </c>
    </row>
    <row r="47" spans="1:15" x14ac:dyDescent="0.25">
      <c r="B47" s="56"/>
      <c r="C47" s="56"/>
    </row>
    <row r="48" spans="1:15" x14ac:dyDescent="0.25">
      <c r="B48" s="56"/>
      <c r="C48" s="56"/>
    </row>
    <row r="49" spans="2:5" x14ac:dyDescent="0.25">
      <c r="B49" s="56"/>
      <c r="C49" s="56"/>
      <c r="E49" s="56"/>
    </row>
    <row r="50" spans="2:5" x14ac:dyDescent="0.25">
      <c r="B50" s="56"/>
      <c r="C50" s="56"/>
    </row>
    <row r="51" spans="2:5" x14ac:dyDescent="0.25">
      <c r="B51" s="56"/>
      <c r="C51" s="56"/>
    </row>
    <row r="52" spans="2:5" x14ac:dyDescent="0.25">
      <c r="B52" s="56"/>
      <c r="C52" s="56"/>
    </row>
    <row r="53" spans="2:5" x14ac:dyDescent="0.25">
      <c r="C53" s="56"/>
    </row>
  </sheetData>
  <mergeCells count="7">
    <mergeCell ref="E2:E3"/>
    <mergeCell ref="F2:F3"/>
    <mergeCell ref="A45:B45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29" workbookViewId="0">
      <selection activeCell="E41" sqref="E41"/>
    </sheetView>
  </sheetViews>
  <sheetFormatPr defaultRowHeight="15" x14ac:dyDescent="0.25"/>
  <cols>
    <col min="1" max="1" width="5.42578125" style="1" customWidth="1"/>
    <col min="2" max="2" width="47.855468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15" x14ac:dyDescent="0.25">
      <c r="A1" s="18" t="s">
        <v>397</v>
      </c>
      <c r="B1" s="18"/>
      <c r="C1" s="18"/>
    </row>
    <row r="2" spans="1:15" s="6" customFormat="1" x14ac:dyDescent="0.25">
      <c r="A2" s="323" t="s">
        <v>0</v>
      </c>
      <c r="B2" s="323" t="s">
        <v>1</v>
      </c>
      <c r="C2" s="333" t="s">
        <v>2</v>
      </c>
      <c r="D2" s="323" t="s">
        <v>344</v>
      </c>
      <c r="E2" s="333" t="s">
        <v>3</v>
      </c>
      <c r="F2" s="333" t="s">
        <v>5</v>
      </c>
    </row>
    <row r="3" spans="1:15" s="6" customFormat="1" x14ac:dyDescent="0.25">
      <c r="A3" s="324"/>
      <c r="B3" s="324"/>
      <c r="C3" s="334"/>
      <c r="D3" s="324"/>
      <c r="E3" s="334"/>
      <c r="F3" s="334"/>
    </row>
    <row r="4" spans="1:15" s="6" customFormat="1" x14ac:dyDescent="0.25">
      <c r="A4" s="192"/>
      <c r="B4" s="192"/>
      <c r="C4" s="197"/>
      <c r="D4" s="192"/>
      <c r="E4" s="197"/>
      <c r="F4" s="197"/>
    </row>
    <row r="5" spans="1:15" s="178" customFormat="1" x14ac:dyDescent="0.25">
      <c r="A5" s="176">
        <v>1</v>
      </c>
      <c r="B5" s="177" t="s">
        <v>37</v>
      </c>
      <c r="C5" s="176">
        <v>13</v>
      </c>
      <c r="D5" s="176"/>
      <c r="E5" s="176"/>
      <c r="F5" s="167">
        <f>C5+D5+E5</f>
        <v>13</v>
      </c>
      <c r="G5" s="10"/>
      <c r="H5" s="10"/>
      <c r="I5" s="10"/>
      <c r="J5" s="10"/>
      <c r="K5" s="10"/>
      <c r="L5" s="10"/>
      <c r="M5" s="10"/>
      <c r="N5" s="10"/>
      <c r="O5" s="10"/>
    </row>
    <row r="6" spans="1:15" s="169" customFormat="1" x14ac:dyDescent="0.25">
      <c r="A6" s="133">
        <f>A5+1</f>
        <v>2</v>
      </c>
      <c r="B6" s="159" t="s">
        <v>23</v>
      </c>
      <c r="C6" s="133">
        <f>7+6</f>
        <v>13</v>
      </c>
      <c r="D6" s="133"/>
      <c r="E6" s="133">
        <v>4</v>
      </c>
      <c r="F6" s="133">
        <f t="shared" ref="F6:F44" si="0">C6+D6+E6</f>
        <v>17</v>
      </c>
      <c r="G6" s="123"/>
      <c r="H6" s="123"/>
      <c r="I6" s="27"/>
      <c r="J6" s="123"/>
      <c r="K6" s="123"/>
      <c r="L6" s="123"/>
      <c r="M6" s="123"/>
      <c r="N6" s="123"/>
      <c r="O6" s="123"/>
    </row>
    <row r="7" spans="1:15" s="170" customFormat="1" ht="14.25" customHeight="1" x14ac:dyDescent="0.25">
      <c r="A7" s="139">
        <f t="shared" ref="A7:A44" si="1">A6+1</f>
        <v>3</v>
      </c>
      <c r="B7" s="46" t="s">
        <v>140</v>
      </c>
      <c r="C7" s="139">
        <v>1</v>
      </c>
      <c r="D7" s="139"/>
      <c r="E7" s="139"/>
      <c r="F7" s="139">
        <f t="shared" si="0"/>
        <v>1</v>
      </c>
      <c r="G7" s="123"/>
      <c r="H7" s="123"/>
      <c r="I7" s="27"/>
      <c r="J7" s="123"/>
      <c r="K7" s="123"/>
      <c r="L7" s="123"/>
      <c r="M7" s="123"/>
      <c r="N7" s="123"/>
      <c r="O7" s="123"/>
    </row>
    <row r="8" spans="1:15" s="170" customFormat="1" x14ac:dyDescent="0.25">
      <c r="A8" s="139">
        <f t="shared" si="1"/>
        <v>4</v>
      </c>
      <c r="B8" s="46" t="s">
        <v>24</v>
      </c>
      <c r="C8" s="139">
        <v>2</v>
      </c>
      <c r="D8" s="139"/>
      <c r="E8" s="139"/>
      <c r="F8" s="139">
        <f t="shared" si="0"/>
        <v>2</v>
      </c>
      <c r="G8" s="123"/>
      <c r="H8" s="123"/>
      <c r="I8" s="27"/>
      <c r="J8" s="123"/>
      <c r="K8" s="123"/>
      <c r="L8" s="123"/>
      <c r="M8" s="123"/>
      <c r="N8" s="123"/>
      <c r="O8" s="123"/>
    </row>
    <row r="9" spans="1:15" s="170" customFormat="1" x14ac:dyDescent="0.25">
      <c r="A9" s="139">
        <f t="shared" si="1"/>
        <v>5</v>
      </c>
      <c r="B9" s="46" t="s">
        <v>25</v>
      </c>
      <c r="C9" s="139">
        <v>2</v>
      </c>
      <c r="D9" s="139"/>
      <c r="E9" s="139"/>
      <c r="F9" s="139">
        <f t="shared" si="0"/>
        <v>2</v>
      </c>
      <c r="G9" s="123"/>
      <c r="H9" s="10"/>
      <c r="I9" s="27"/>
      <c r="J9" s="123"/>
      <c r="K9" s="123"/>
      <c r="L9" s="123"/>
      <c r="M9" s="123"/>
      <c r="N9" s="123"/>
      <c r="O9" s="123"/>
    </row>
    <row r="10" spans="1:15" s="170" customFormat="1" x14ac:dyDescent="0.25">
      <c r="A10" s="139">
        <f t="shared" si="1"/>
        <v>6</v>
      </c>
      <c r="B10" s="46" t="s">
        <v>32</v>
      </c>
      <c r="C10" s="139">
        <v>1</v>
      </c>
      <c r="D10" s="139"/>
      <c r="E10" s="139"/>
      <c r="F10" s="139">
        <f t="shared" si="0"/>
        <v>1</v>
      </c>
      <c r="G10" s="123"/>
      <c r="H10" s="123"/>
      <c r="I10" s="27"/>
      <c r="J10" s="123"/>
      <c r="K10" s="123"/>
      <c r="L10" s="123"/>
      <c r="M10" s="123"/>
      <c r="N10" s="123"/>
      <c r="O10" s="123"/>
    </row>
    <row r="11" spans="1:15" s="170" customFormat="1" x14ac:dyDescent="0.25">
      <c r="A11" s="139">
        <f t="shared" si="1"/>
        <v>7</v>
      </c>
      <c r="B11" s="46" t="s">
        <v>26</v>
      </c>
      <c r="C11" s="139">
        <f>2+1</f>
        <v>3</v>
      </c>
      <c r="D11" s="139">
        <v>1</v>
      </c>
      <c r="E11" s="139"/>
      <c r="F11" s="139">
        <f>C11+E11</f>
        <v>3</v>
      </c>
      <c r="G11" s="123"/>
      <c r="H11" s="123"/>
      <c r="I11" s="27"/>
      <c r="J11" s="123"/>
      <c r="K11" s="123"/>
      <c r="L11" s="123"/>
      <c r="M11" s="123"/>
      <c r="N11" s="123"/>
      <c r="O11" s="123"/>
    </row>
    <row r="12" spans="1:15" s="170" customFormat="1" x14ac:dyDescent="0.25">
      <c r="A12" s="139">
        <f t="shared" si="1"/>
        <v>8</v>
      </c>
      <c r="B12" s="46" t="s">
        <v>27</v>
      </c>
      <c r="C12" s="139">
        <v>4</v>
      </c>
      <c r="D12" s="139"/>
      <c r="E12" s="139"/>
      <c r="F12" s="139">
        <f>C12+D12+E12</f>
        <v>4</v>
      </c>
      <c r="G12" s="123"/>
      <c r="H12" s="123"/>
      <c r="I12" s="27"/>
      <c r="J12" s="123"/>
      <c r="K12" s="123"/>
      <c r="L12" s="123"/>
      <c r="M12" s="123"/>
      <c r="N12" s="123"/>
      <c r="O12" s="123"/>
    </row>
    <row r="13" spans="1:15" s="170" customFormat="1" x14ac:dyDescent="0.25">
      <c r="A13" s="139">
        <f t="shared" si="1"/>
        <v>9</v>
      </c>
      <c r="B13" s="46" t="s">
        <v>28</v>
      </c>
      <c r="C13" s="139">
        <v>2</v>
      </c>
      <c r="D13" s="139"/>
      <c r="E13" s="139"/>
      <c r="F13" s="139">
        <f t="shared" si="0"/>
        <v>2</v>
      </c>
      <c r="G13" s="123"/>
      <c r="H13" s="123"/>
      <c r="I13" s="27"/>
      <c r="J13" s="123"/>
      <c r="K13" s="123"/>
      <c r="L13" s="123"/>
      <c r="M13" s="123"/>
      <c r="N13" s="123"/>
      <c r="O13" s="123"/>
    </row>
    <row r="14" spans="1:15" s="170" customFormat="1" x14ac:dyDescent="0.25">
      <c r="A14" s="139">
        <f t="shared" si="1"/>
        <v>10</v>
      </c>
      <c r="B14" s="46" t="s">
        <v>29</v>
      </c>
      <c r="C14" s="139">
        <v>2</v>
      </c>
      <c r="D14" s="139"/>
      <c r="E14" s="139"/>
      <c r="F14" s="139">
        <f t="shared" si="0"/>
        <v>2</v>
      </c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5" s="170" customFormat="1" x14ac:dyDescent="0.25">
      <c r="A15" s="139">
        <f t="shared" si="1"/>
        <v>11</v>
      </c>
      <c r="B15" s="46" t="s">
        <v>30</v>
      </c>
      <c r="C15" s="139">
        <v>2</v>
      </c>
      <c r="D15" s="139"/>
      <c r="E15" s="139"/>
      <c r="F15" s="139">
        <f t="shared" si="0"/>
        <v>2</v>
      </c>
      <c r="G15" s="123"/>
      <c r="H15" s="123"/>
      <c r="I15" s="27"/>
      <c r="J15" s="123"/>
      <c r="K15" s="123"/>
      <c r="L15" s="123"/>
      <c r="M15" s="123"/>
      <c r="N15" s="123"/>
      <c r="O15" s="123"/>
    </row>
    <row r="16" spans="1:15" s="170" customFormat="1" x14ac:dyDescent="0.25">
      <c r="A16" s="139">
        <f t="shared" si="1"/>
        <v>12</v>
      </c>
      <c r="B16" s="46" t="s">
        <v>31</v>
      </c>
      <c r="C16" s="139">
        <v>1</v>
      </c>
      <c r="D16" s="139">
        <v>3</v>
      </c>
      <c r="E16" s="139"/>
      <c r="F16" s="139">
        <f>C16+E16</f>
        <v>1</v>
      </c>
      <c r="G16" s="123"/>
      <c r="H16" s="123"/>
      <c r="I16" s="27"/>
      <c r="J16" s="123"/>
      <c r="K16" s="123"/>
      <c r="L16" s="123"/>
      <c r="M16" s="123"/>
      <c r="N16" s="123"/>
      <c r="O16" s="123"/>
    </row>
    <row r="17" spans="1:15" s="170" customFormat="1" x14ac:dyDescent="0.25">
      <c r="A17" s="139">
        <f t="shared" si="1"/>
        <v>13</v>
      </c>
      <c r="B17" s="46" t="s">
        <v>345</v>
      </c>
      <c r="C17" s="139">
        <v>1</v>
      </c>
      <c r="D17" s="139"/>
      <c r="E17" s="139"/>
      <c r="F17" s="139">
        <f t="shared" si="0"/>
        <v>1</v>
      </c>
      <c r="G17" s="123">
        <f>SUM(C7:C17)</f>
        <v>21</v>
      </c>
      <c r="H17" s="123"/>
      <c r="I17" s="27"/>
      <c r="J17" s="123"/>
      <c r="K17" s="123"/>
      <c r="L17" s="123"/>
      <c r="M17" s="123"/>
      <c r="N17" s="123"/>
      <c r="O17" s="123"/>
    </row>
    <row r="18" spans="1:15" s="123" customFormat="1" x14ac:dyDescent="0.25">
      <c r="A18" s="70">
        <f t="shared" si="1"/>
        <v>14</v>
      </c>
      <c r="B18" s="16" t="s">
        <v>346</v>
      </c>
      <c r="C18" s="70"/>
      <c r="D18" s="70">
        <v>1</v>
      </c>
      <c r="E18" s="70"/>
      <c r="F18" s="70"/>
      <c r="I18" s="27"/>
    </row>
    <row r="19" spans="1:15" s="123" customFormat="1" x14ac:dyDescent="0.25">
      <c r="A19" s="70">
        <f t="shared" si="1"/>
        <v>15</v>
      </c>
      <c r="B19" s="16" t="s">
        <v>347</v>
      </c>
      <c r="C19" s="70"/>
      <c r="D19" s="70">
        <v>1</v>
      </c>
      <c r="E19" s="70"/>
      <c r="F19" s="70"/>
      <c r="I19" s="27"/>
    </row>
    <row r="20" spans="1:15" s="123" customFormat="1" x14ac:dyDescent="0.25">
      <c r="A20" s="70">
        <f t="shared" si="1"/>
        <v>16</v>
      </c>
      <c r="B20" s="16" t="s">
        <v>348</v>
      </c>
      <c r="C20" s="70"/>
      <c r="D20" s="70">
        <v>1</v>
      </c>
      <c r="E20" s="70"/>
      <c r="F20" s="70"/>
      <c r="I20" s="27"/>
    </row>
    <row r="21" spans="1:15" s="123" customFormat="1" x14ac:dyDescent="0.25">
      <c r="A21" s="70">
        <f t="shared" si="1"/>
        <v>17</v>
      </c>
      <c r="B21" s="16" t="s">
        <v>349</v>
      </c>
      <c r="C21" s="70"/>
      <c r="D21" s="70">
        <v>1</v>
      </c>
      <c r="E21" s="70"/>
      <c r="F21" s="70"/>
      <c r="I21" s="27"/>
    </row>
    <row r="22" spans="1:15" s="123" customFormat="1" x14ac:dyDescent="0.25">
      <c r="A22" s="70">
        <f t="shared" si="1"/>
        <v>18</v>
      </c>
      <c r="B22" s="16" t="s">
        <v>350</v>
      </c>
      <c r="C22" s="70"/>
      <c r="D22" s="70">
        <v>1</v>
      </c>
      <c r="E22" s="70"/>
      <c r="F22" s="70"/>
      <c r="I22" s="27"/>
    </row>
    <row r="23" spans="1:15" s="123" customFormat="1" x14ac:dyDescent="0.25">
      <c r="A23" s="70">
        <f t="shared" si="1"/>
        <v>19</v>
      </c>
      <c r="B23" s="16" t="s">
        <v>351</v>
      </c>
      <c r="C23" s="70"/>
      <c r="D23" s="70">
        <v>1</v>
      </c>
      <c r="E23" s="70"/>
      <c r="F23" s="70"/>
      <c r="I23" s="27"/>
    </row>
    <row r="24" spans="1:15" s="123" customFormat="1" x14ac:dyDescent="0.25">
      <c r="A24" s="70">
        <f t="shared" si="1"/>
        <v>20</v>
      </c>
      <c r="B24" s="16" t="s">
        <v>352</v>
      </c>
      <c r="C24" s="70"/>
      <c r="D24" s="70">
        <v>1</v>
      </c>
      <c r="E24" s="70"/>
      <c r="F24" s="70"/>
      <c r="I24" s="27"/>
    </row>
    <row r="25" spans="1:15" s="180" customFormat="1" x14ac:dyDescent="0.25">
      <c r="A25" s="140">
        <f t="shared" si="1"/>
        <v>21</v>
      </c>
      <c r="B25" s="179" t="s">
        <v>34</v>
      </c>
      <c r="C25" s="140">
        <v>2</v>
      </c>
      <c r="D25" s="140"/>
      <c r="E25" s="140"/>
      <c r="F25" s="140">
        <f t="shared" si="0"/>
        <v>2</v>
      </c>
      <c r="G25" s="123"/>
      <c r="H25" s="27"/>
      <c r="I25" s="27"/>
      <c r="J25" s="123"/>
      <c r="K25" s="123"/>
      <c r="L25" s="123"/>
      <c r="M25" s="123"/>
      <c r="N25" s="123"/>
      <c r="O25" s="123"/>
    </row>
    <row r="26" spans="1:15" s="182" customFormat="1" x14ac:dyDescent="0.25">
      <c r="A26" s="143">
        <f t="shared" si="1"/>
        <v>22</v>
      </c>
      <c r="B26" s="181" t="s">
        <v>353</v>
      </c>
      <c r="C26" s="143">
        <v>102</v>
      </c>
      <c r="D26" s="143"/>
      <c r="E26" s="143">
        <v>71</v>
      </c>
      <c r="F26" s="143">
        <f t="shared" si="0"/>
        <v>173</v>
      </c>
      <c r="G26" s="123"/>
      <c r="H26" s="27"/>
      <c r="I26" s="27"/>
      <c r="J26" s="123"/>
      <c r="K26" s="123"/>
      <c r="L26" s="123"/>
      <c r="M26" s="123"/>
      <c r="N26" s="123"/>
      <c r="O26" s="123"/>
    </row>
    <row r="27" spans="1:15" s="182" customFormat="1" x14ac:dyDescent="0.25">
      <c r="A27" s="143">
        <f t="shared" si="1"/>
        <v>23</v>
      </c>
      <c r="B27" s="181" t="s">
        <v>166</v>
      </c>
      <c r="C27" s="143">
        <v>4</v>
      </c>
      <c r="D27" s="143"/>
      <c r="E27" s="143"/>
      <c r="F27" s="143">
        <f t="shared" si="0"/>
        <v>4</v>
      </c>
      <c r="G27" s="123"/>
      <c r="H27" s="27"/>
      <c r="I27" s="27" t="s">
        <v>299</v>
      </c>
      <c r="J27" s="123"/>
      <c r="K27" s="123"/>
      <c r="L27" s="123" t="s">
        <v>387</v>
      </c>
      <c r="M27" s="123"/>
      <c r="N27" s="123"/>
      <c r="O27" s="123"/>
    </row>
    <row r="28" spans="1:15" s="182" customFormat="1" x14ac:dyDescent="0.25">
      <c r="A28" s="143">
        <f t="shared" si="1"/>
        <v>24</v>
      </c>
      <c r="B28" s="181" t="s">
        <v>354</v>
      </c>
      <c r="C28" s="143">
        <v>4</v>
      </c>
      <c r="D28" s="143"/>
      <c r="E28" s="143">
        <v>2</v>
      </c>
      <c r="F28" s="143">
        <f t="shared" si="0"/>
        <v>6</v>
      </c>
      <c r="G28" s="123"/>
      <c r="H28" s="123"/>
      <c r="I28" s="123">
        <f>C5</f>
        <v>13</v>
      </c>
      <c r="J28" s="123" t="s">
        <v>377</v>
      </c>
      <c r="K28" s="123"/>
      <c r="L28" s="123"/>
      <c r="M28" s="123" t="s">
        <v>377</v>
      </c>
      <c r="N28" s="123"/>
      <c r="O28" s="123"/>
    </row>
    <row r="29" spans="1:15" s="182" customFormat="1" x14ac:dyDescent="0.25">
      <c r="A29" s="143">
        <f t="shared" si="1"/>
        <v>25</v>
      </c>
      <c r="B29" s="181" t="s">
        <v>355</v>
      </c>
      <c r="C29" s="143">
        <v>34</v>
      </c>
      <c r="D29" s="143"/>
      <c r="E29" s="143">
        <v>11</v>
      </c>
      <c r="F29" s="143">
        <f>C29+D29+E29</f>
        <v>45</v>
      </c>
      <c r="G29" s="123"/>
      <c r="H29" s="123"/>
      <c r="I29" s="123">
        <f>C6</f>
        <v>13</v>
      </c>
      <c r="J29" s="123" t="s">
        <v>378</v>
      </c>
      <c r="K29" s="123"/>
      <c r="L29" s="123">
        <f>E6</f>
        <v>4</v>
      </c>
      <c r="M29" s="123" t="s">
        <v>378</v>
      </c>
      <c r="N29" s="123"/>
      <c r="O29" s="123"/>
    </row>
    <row r="30" spans="1:15" s="184" customFormat="1" x14ac:dyDescent="0.25">
      <c r="A30" s="164">
        <f t="shared" si="1"/>
        <v>26</v>
      </c>
      <c r="B30" s="183" t="s">
        <v>168</v>
      </c>
      <c r="C30" s="164">
        <v>1</v>
      </c>
      <c r="D30" s="164"/>
      <c r="E30" s="164"/>
      <c r="F30" s="164">
        <f t="shared" si="0"/>
        <v>1</v>
      </c>
      <c r="G30" s="123"/>
      <c r="H30" s="123"/>
      <c r="I30" s="123">
        <f>SUM(C7:C17)</f>
        <v>21</v>
      </c>
      <c r="J30" s="123" t="s">
        <v>383</v>
      </c>
      <c r="K30" s="123"/>
      <c r="L30" s="123"/>
      <c r="M30" s="123" t="s">
        <v>383</v>
      </c>
      <c r="N30" s="123"/>
      <c r="O30" s="123"/>
    </row>
    <row r="31" spans="1:15" s="184" customFormat="1" x14ac:dyDescent="0.25">
      <c r="A31" s="164">
        <f t="shared" si="1"/>
        <v>27</v>
      </c>
      <c r="B31" s="183" t="s">
        <v>35</v>
      </c>
      <c r="C31" s="164">
        <v>3</v>
      </c>
      <c r="D31" s="164"/>
      <c r="E31" s="164">
        <v>2</v>
      </c>
      <c r="F31" s="164">
        <f>C31+D31+E31</f>
        <v>5</v>
      </c>
      <c r="G31" s="123"/>
      <c r="H31" s="123"/>
      <c r="I31" s="123">
        <f>C25</f>
        <v>2</v>
      </c>
      <c r="J31" s="123" t="s">
        <v>380</v>
      </c>
      <c r="K31" s="123"/>
      <c r="L31" s="123"/>
      <c r="M31" s="123" t="s">
        <v>380</v>
      </c>
      <c r="N31" s="123"/>
      <c r="O31" s="123"/>
    </row>
    <row r="32" spans="1:15" s="184" customFormat="1" x14ac:dyDescent="0.25">
      <c r="A32" s="164">
        <f t="shared" si="1"/>
        <v>28</v>
      </c>
      <c r="B32" s="183" t="s">
        <v>357</v>
      </c>
      <c r="C32" s="164">
        <v>9</v>
      </c>
      <c r="D32" s="164"/>
      <c r="E32" s="164">
        <v>11</v>
      </c>
      <c r="F32" s="164">
        <f>C32+D32+E32</f>
        <v>20</v>
      </c>
      <c r="G32" s="123"/>
      <c r="H32" s="123"/>
      <c r="I32" s="123">
        <f>SUM(C26:C29)</f>
        <v>144</v>
      </c>
      <c r="J32" s="123" t="s">
        <v>384</v>
      </c>
      <c r="K32" s="123"/>
      <c r="L32" s="123">
        <f>SUM(E26:E29)</f>
        <v>84</v>
      </c>
      <c r="M32" s="123" t="s">
        <v>384</v>
      </c>
      <c r="N32" s="123"/>
      <c r="O32" s="123"/>
    </row>
    <row r="33" spans="1:15" s="184" customFormat="1" x14ac:dyDescent="0.25">
      <c r="A33" s="164">
        <f t="shared" si="1"/>
        <v>29</v>
      </c>
      <c r="B33" s="183" t="s">
        <v>359</v>
      </c>
      <c r="C33" s="164">
        <v>9</v>
      </c>
      <c r="D33" s="164"/>
      <c r="E33" s="164">
        <v>6</v>
      </c>
      <c r="F33" s="164">
        <f>C33+D33+E33</f>
        <v>15</v>
      </c>
      <c r="G33" s="123"/>
      <c r="H33" s="123"/>
      <c r="I33" s="123">
        <f>SUM(C30:C35)</f>
        <v>27</v>
      </c>
      <c r="J33" s="123" t="s">
        <v>385</v>
      </c>
      <c r="K33" s="123"/>
      <c r="L33" s="123">
        <f>SUM(E30:E35)</f>
        <v>19</v>
      </c>
      <c r="M33" s="123" t="s">
        <v>385</v>
      </c>
      <c r="N33" s="123"/>
      <c r="O33" s="123"/>
    </row>
    <row r="34" spans="1:15" s="184" customFormat="1" x14ac:dyDescent="0.25">
      <c r="A34" s="164">
        <f t="shared" si="1"/>
        <v>30</v>
      </c>
      <c r="B34" s="183" t="s">
        <v>360</v>
      </c>
      <c r="C34" s="164">
        <v>4</v>
      </c>
      <c r="D34" s="164"/>
      <c r="E34" s="164"/>
      <c r="F34" s="164">
        <f>C34+D34+E34</f>
        <v>4</v>
      </c>
      <c r="G34" s="123"/>
      <c r="H34" s="123"/>
      <c r="I34" s="123">
        <f>SUM(C36:C42)</f>
        <v>22</v>
      </c>
      <c r="J34" s="123" t="s">
        <v>386</v>
      </c>
      <c r="K34" s="123"/>
      <c r="L34" s="123">
        <f>SUM(E36:E42)</f>
        <v>21</v>
      </c>
      <c r="M34" s="123" t="s">
        <v>386</v>
      </c>
      <c r="N34" s="123"/>
      <c r="O34" s="123"/>
    </row>
    <row r="35" spans="1:15" s="184" customFormat="1" x14ac:dyDescent="0.25">
      <c r="A35" s="164">
        <f t="shared" si="1"/>
        <v>31</v>
      </c>
      <c r="B35" s="183" t="s">
        <v>163</v>
      </c>
      <c r="C35" s="164">
        <v>1</v>
      </c>
      <c r="D35" s="164"/>
      <c r="E35" s="164"/>
      <c r="F35" s="164">
        <f>C35+D35+E35</f>
        <v>1</v>
      </c>
      <c r="G35" s="123"/>
      <c r="H35" s="123"/>
      <c r="I35" s="123">
        <f>SUM(C43:C44)</f>
        <v>40</v>
      </c>
      <c r="J35" s="123" t="s">
        <v>381</v>
      </c>
      <c r="K35" s="123"/>
      <c r="L35" s="123">
        <f>SUM(E43:E44)</f>
        <v>101</v>
      </c>
      <c r="M35" s="123" t="s">
        <v>381</v>
      </c>
      <c r="N35" s="123"/>
      <c r="O35" s="123"/>
    </row>
    <row r="36" spans="1:15" s="171" customFormat="1" x14ac:dyDescent="0.25">
      <c r="A36" s="154">
        <f>A30+1</f>
        <v>27</v>
      </c>
      <c r="B36" s="185" t="s">
        <v>165</v>
      </c>
      <c r="C36" s="154">
        <v>3</v>
      </c>
      <c r="D36" s="154"/>
      <c r="E36" s="154">
        <v>10</v>
      </c>
      <c r="F36" s="154">
        <f t="shared" si="0"/>
        <v>13</v>
      </c>
      <c r="G36" s="123"/>
      <c r="H36" s="27"/>
      <c r="I36" s="61">
        <f>SUM(I28:I35)</f>
        <v>282</v>
      </c>
      <c r="J36" s="123"/>
      <c r="K36" s="123"/>
      <c r="L36" s="61">
        <f>SUM(L28:L35)</f>
        <v>229</v>
      </c>
      <c r="M36" s="123"/>
      <c r="N36" s="123"/>
      <c r="O36" s="123"/>
    </row>
    <row r="37" spans="1:15" s="171" customFormat="1" x14ac:dyDescent="0.25">
      <c r="A37" s="154">
        <f t="shared" ref="A37:A42" si="2">A31+1</f>
        <v>28</v>
      </c>
      <c r="B37" s="185" t="s">
        <v>356</v>
      </c>
      <c r="C37" s="154">
        <v>4</v>
      </c>
      <c r="D37" s="154"/>
      <c r="E37" s="154">
        <v>1</v>
      </c>
      <c r="F37" s="154">
        <f t="shared" si="0"/>
        <v>5</v>
      </c>
      <c r="G37" s="123"/>
      <c r="H37" s="123"/>
      <c r="I37" s="123"/>
      <c r="J37" s="123"/>
      <c r="K37" s="123"/>
      <c r="L37" s="123"/>
      <c r="M37" s="123"/>
      <c r="N37" s="123"/>
      <c r="O37" s="123"/>
    </row>
    <row r="38" spans="1:15" s="171" customFormat="1" x14ac:dyDescent="0.25">
      <c r="A38" s="154">
        <f t="shared" si="2"/>
        <v>29</v>
      </c>
      <c r="B38" s="185" t="s">
        <v>75</v>
      </c>
      <c r="C38" s="154">
        <v>3</v>
      </c>
      <c r="D38" s="154"/>
      <c r="E38" s="154">
        <v>5</v>
      </c>
      <c r="F38" s="154">
        <f t="shared" si="0"/>
        <v>8</v>
      </c>
      <c r="G38" s="123"/>
      <c r="H38" s="123"/>
      <c r="I38" s="123"/>
      <c r="J38" s="123"/>
      <c r="K38" s="123"/>
      <c r="L38" s="123"/>
      <c r="M38" s="123"/>
      <c r="N38" s="123"/>
      <c r="O38" s="123"/>
    </row>
    <row r="39" spans="1:15" s="171" customFormat="1" x14ac:dyDescent="0.25">
      <c r="A39" s="154">
        <f t="shared" si="2"/>
        <v>30</v>
      </c>
      <c r="B39" s="185" t="s">
        <v>358</v>
      </c>
      <c r="C39" s="154">
        <v>8</v>
      </c>
      <c r="D39" s="154"/>
      <c r="E39" s="154">
        <v>4</v>
      </c>
      <c r="F39" s="154">
        <f t="shared" si="0"/>
        <v>12</v>
      </c>
      <c r="G39" s="123"/>
      <c r="H39" s="123"/>
      <c r="I39" s="123">
        <f>SUM(I34:I35)</f>
        <v>62</v>
      </c>
      <c r="J39" s="123"/>
      <c r="K39" s="123">
        <f>SUM(I29:I34)</f>
        <v>229</v>
      </c>
      <c r="L39" s="123"/>
      <c r="M39" s="123">
        <f>SUM(L34:L35)</f>
        <v>122</v>
      </c>
      <c r="N39" s="123"/>
      <c r="O39" s="123"/>
    </row>
    <row r="40" spans="1:15" s="171" customFormat="1" x14ac:dyDescent="0.25">
      <c r="A40" s="154">
        <f t="shared" si="2"/>
        <v>31</v>
      </c>
      <c r="B40" s="185" t="s">
        <v>361</v>
      </c>
      <c r="C40" s="154">
        <v>2</v>
      </c>
      <c r="D40" s="154"/>
      <c r="E40" s="154">
        <v>1</v>
      </c>
      <c r="F40" s="154">
        <f t="shared" si="0"/>
        <v>3</v>
      </c>
      <c r="G40" s="123"/>
      <c r="H40" s="123"/>
      <c r="I40" s="123"/>
      <c r="J40" s="123"/>
      <c r="K40" s="123"/>
      <c r="L40" s="123"/>
      <c r="M40" s="123"/>
      <c r="N40" s="123"/>
      <c r="O40" s="123"/>
    </row>
    <row r="41" spans="1:15" s="171" customFormat="1" x14ac:dyDescent="0.25">
      <c r="A41" s="154">
        <f t="shared" si="2"/>
        <v>32</v>
      </c>
      <c r="B41" s="185" t="s">
        <v>362</v>
      </c>
      <c r="C41" s="154">
        <v>1</v>
      </c>
      <c r="D41" s="154"/>
      <c r="E41" s="154"/>
      <c r="F41" s="154">
        <f t="shared" si="0"/>
        <v>1</v>
      </c>
      <c r="G41" s="123"/>
      <c r="H41" s="123"/>
      <c r="I41" s="123">
        <f>SUM(I29:I34)-1</f>
        <v>228</v>
      </c>
      <c r="J41" s="123"/>
      <c r="K41" s="123"/>
      <c r="L41" s="123"/>
      <c r="M41" s="123"/>
      <c r="N41" s="123"/>
      <c r="O41" s="123"/>
    </row>
    <row r="42" spans="1:15" s="171" customFormat="1" x14ac:dyDescent="0.25">
      <c r="A42" s="154">
        <f t="shared" si="2"/>
        <v>28</v>
      </c>
      <c r="B42" s="185" t="s">
        <v>190</v>
      </c>
      <c r="C42" s="154">
        <v>1</v>
      </c>
      <c r="D42" s="154"/>
      <c r="E42" s="154"/>
      <c r="F42" s="154">
        <f t="shared" si="0"/>
        <v>1</v>
      </c>
      <c r="G42" s="123"/>
      <c r="H42" s="123"/>
      <c r="I42" s="123">
        <v>40</v>
      </c>
      <c r="J42" s="123">
        <v>13</v>
      </c>
      <c r="K42" s="123"/>
      <c r="L42" s="123"/>
      <c r="M42" s="123"/>
      <c r="N42" s="123"/>
      <c r="O42" s="123"/>
    </row>
    <row r="43" spans="1:15" s="186" customFormat="1" x14ac:dyDescent="0.25">
      <c r="A43" s="157">
        <f t="shared" si="1"/>
        <v>29</v>
      </c>
      <c r="B43" s="160" t="s">
        <v>363</v>
      </c>
      <c r="C43" s="157">
        <v>20</v>
      </c>
      <c r="D43" s="157"/>
      <c r="E43" s="157">
        <v>25</v>
      </c>
      <c r="F43" s="157">
        <f t="shared" si="0"/>
        <v>45</v>
      </c>
      <c r="G43" s="123"/>
      <c r="H43" s="123"/>
      <c r="I43" s="123">
        <f>I41+I42+J42</f>
        <v>281</v>
      </c>
      <c r="J43" s="123"/>
      <c r="K43" s="123"/>
      <c r="L43" s="123"/>
      <c r="M43" s="123"/>
      <c r="N43" s="123"/>
      <c r="O43" s="123"/>
    </row>
    <row r="44" spans="1:15" s="186" customFormat="1" x14ac:dyDescent="0.25">
      <c r="A44" s="157">
        <f t="shared" si="1"/>
        <v>30</v>
      </c>
      <c r="B44" s="160" t="s">
        <v>364</v>
      </c>
      <c r="C44" s="157">
        <v>20</v>
      </c>
      <c r="D44" s="157"/>
      <c r="E44" s="157">
        <v>76</v>
      </c>
      <c r="F44" s="157">
        <f t="shared" si="0"/>
        <v>96</v>
      </c>
      <c r="G44" s="123"/>
      <c r="H44" s="123"/>
      <c r="I44" s="123"/>
      <c r="J44" s="123"/>
      <c r="K44" s="123"/>
      <c r="L44" s="123"/>
      <c r="M44" s="123"/>
      <c r="N44" s="123"/>
      <c r="O44" s="123"/>
    </row>
    <row r="45" spans="1:15" s="6" customFormat="1" ht="30.75" customHeight="1" x14ac:dyDescent="0.25">
      <c r="A45" s="325" t="s">
        <v>365</v>
      </c>
      <c r="B45" s="327"/>
      <c r="C45" s="193">
        <f>SUM(C5:C44)</f>
        <v>282</v>
      </c>
      <c r="D45" s="193">
        <f t="shared" ref="D45:E45" si="3">SUM(D5:D44)</f>
        <v>11</v>
      </c>
      <c r="E45" s="193">
        <f t="shared" si="3"/>
        <v>229</v>
      </c>
      <c r="F45" s="193">
        <f>SUM(F5:F44)</f>
        <v>511</v>
      </c>
      <c r="G45" s="6">
        <f>SUM(C45:E45)</f>
        <v>522</v>
      </c>
      <c r="K45" s="6">
        <f>SUM(C7:C42)+C6-1</f>
        <v>228</v>
      </c>
    </row>
    <row r="46" spans="1:15" x14ac:dyDescent="0.25">
      <c r="A46" s="29"/>
      <c r="B46" s="61"/>
      <c r="C46" s="194"/>
      <c r="D46" s="27"/>
      <c r="E46" s="194"/>
      <c r="F46" s="194">
        <f>C45+E45</f>
        <v>511</v>
      </c>
    </row>
    <row r="47" spans="1:15" x14ac:dyDescent="0.25">
      <c r="B47" s="56"/>
      <c r="C47" s="56"/>
    </row>
    <row r="48" spans="1:15" x14ac:dyDescent="0.25">
      <c r="B48" s="56"/>
      <c r="C48" s="56"/>
    </row>
    <row r="49" spans="2:5" x14ac:dyDescent="0.25">
      <c r="B49" s="56"/>
      <c r="C49" s="56"/>
      <c r="E49" s="56"/>
    </row>
    <row r="50" spans="2:5" x14ac:dyDescent="0.25">
      <c r="B50" s="56"/>
      <c r="C50" s="56"/>
    </row>
    <row r="51" spans="2:5" x14ac:dyDescent="0.25">
      <c r="B51" s="56"/>
      <c r="C51" s="56"/>
    </row>
    <row r="52" spans="2:5" x14ac:dyDescent="0.25">
      <c r="B52" s="56"/>
      <c r="C52" s="56"/>
    </row>
    <row r="53" spans="2:5" x14ac:dyDescent="0.25">
      <c r="C53" s="56"/>
    </row>
  </sheetData>
  <mergeCells count="7">
    <mergeCell ref="F2:F3"/>
    <mergeCell ref="A45:B45"/>
    <mergeCell ref="D2:D3"/>
    <mergeCell ref="A2:A3"/>
    <mergeCell ref="B2:B3"/>
    <mergeCell ref="C2:C3"/>
    <mergeCell ref="E2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opLeftCell="A97" workbookViewId="0">
      <selection activeCell="G116" sqref="G116"/>
    </sheetView>
  </sheetViews>
  <sheetFormatPr defaultRowHeight="15" x14ac:dyDescent="0.25"/>
  <cols>
    <col min="1" max="1" width="5.42578125" style="1" customWidth="1"/>
    <col min="2" max="2" width="50.71093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9" x14ac:dyDescent="0.25">
      <c r="A1" s="18" t="s">
        <v>392</v>
      </c>
      <c r="B1" s="18"/>
      <c r="C1" s="18"/>
    </row>
    <row r="2" spans="1:9" s="6" customFormat="1" x14ac:dyDescent="0.25">
      <c r="A2" s="193" t="s">
        <v>0</v>
      </c>
      <c r="B2" s="193" t="s">
        <v>1</v>
      </c>
      <c r="C2" s="193" t="s">
        <v>2</v>
      </c>
      <c r="D2" s="323" t="s">
        <v>82</v>
      </c>
      <c r="E2" s="193" t="s">
        <v>3</v>
      </c>
      <c r="F2" s="193" t="s">
        <v>5</v>
      </c>
    </row>
    <row r="3" spans="1:9" s="6" customFormat="1" ht="32.25" customHeight="1" x14ac:dyDescent="0.25">
      <c r="A3" s="193"/>
      <c r="B3" s="193"/>
      <c r="C3" s="193"/>
      <c r="D3" s="324"/>
      <c r="E3" s="193"/>
      <c r="F3" s="193"/>
    </row>
    <row r="4" spans="1:9" s="104" customFormat="1" x14ac:dyDescent="0.25">
      <c r="A4" s="101">
        <v>1</v>
      </c>
      <c r="B4" s="102" t="s">
        <v>37</v>
      </c>
      <c r="C4" s="103">
        <v>13</v>
      </c>
      <c r="D4" s="103"/>
      <c r="E4" s="103"/>
      <c r="F4" s="98">
        <f>C4+D4+E4</f>
        <v>13</v>
      </c>
    </row>
    <row r="5" spans="1:9" s="63" customFormat="1" x14ac:dyDescent="0.25">
      <c r="A5" s="7"/>
      <c r="B5" s="11" t="s">
        <v>63</v>
      </c>
      <c r="C5" s="193"/>
      <c r="D5" s="193"/>
      <c r="E5" s="193"/>
      <c r="F5" s="14"/>
    </row>
    <row r="6" spans="1:9" x14ac:dyDescent="0.25">
      <c r="A6" s="12">
        <f>A4+1</f>
        <v>2</v>
      </c>
      <c r="B6" s="13" t="s">
        <v>23</v>
      </c>
      <c r="C6" s="13">
        <v>6</v>
      </c>
      <c r="D6" s="13">
        <v>7</v>
      </c>
      <c r="E6" s="13">
        <v>4</v>
      </c>
      <c r="F6" s="14">
        <f t="shared" ref="F6:F67" si="0">C6+D6+E6</f>
        <v>17</v>
      </c>
      <c r="H6" s="19"/>
      <c r="I6" s="19"/>
    </row>
    <row r="7" spans="1:9" x14ac:dyDescent="0.25">
      <c r="A7" s="12">
        <f t="shared" ref="A7:A18" si="1">A6+1</f>
        <v>3</v>
      </c>
      <c r="B7" s="13" t="s">
        <v>140</v>
      </c>
      <c r="C7" s="13">
        <v>1</v>
      </c>
      <c r="D7" s="13"/>
      <c r="E7" s="13"/>
      <c r="F7" s="14">
        <f t="shared" si="0"/>
        <v>1</v>
      </c>
      <c r="H7" s="19"/>
      <c r="I7" s="19"/>
    </row>
    <row r="8" spans="1:9" x14ac:dyDescent="0.25">
      <c r="A8" s="12">
        <f t="shared" si="1"/>
        <v>4</v>
      </c>
      <c r="B8" s="13" t="s">
        <v>24</v>
      </c>
      <c r="C8" s="13">
        <v>2</v>
      </c>
      <c r="D8" s="13"/>
      <c r="E8" s="13"/>
      <c r="F8" s="14">
        <f t="shared" si="0"/>
        <v>2</v>
      </c>
      <c r="H8" s="19"/>
      <c r="I8" s="19"/>
    </row>
    <row r="9" spans="1:9" x14ac:dyDescent="0.25">
      <c r="A9" s="12">
        <f t="shared" si="1"/>
        <v>5</v>
      </c>
      <c r="B9" s="13" t="s">
        <v>25</v>
      </c>
      <c r="C9" s="13">
        <v>2</v>
      </c>
      <c r="D9" s="13"/>
      <c r="E9" s="13"/>
      <c r="F9" s="14">
        <f t="shared" si="0"/>
        <v>2</v>
      </c>
      <c r="H9" s="19"/>
      <c r="I9" s="19"/>
    </row>
    <row r="10" spans="1:9" x14ac:dyDescent="0.25">
      <c r="A10" s="12">
        <f t="shared" si="1"/>
        <v>6</v>
      </c>
      <c r="B10" s="13" t="s">
        <v>32</v>
      </c>
      <c r="C10" s="13">
        <v>1</v>
      </c>
      <c r="D10" s="13"/>
      <c r="E10" s="13"/>
      <c r="F10" s="14">
        <f t="shared" si="0"/>
        <v>1</v>
      </c>
      <c r="H10" s="19"/>
      <c r="I10" s="19"/>
    </row>
    <row r="11" spans="1:9" x14ac:dyDescent="0.25">
      <c r="A11" s="12">
        <f t="shared" si="1"/>
        <v>7</v>
      </c>
      <c r="B11" s="13" t="s">
        <v>26</v>
      </c>
      <c r="C11" s="13">
        <v>2</v>
      </c>
      <c r="D11" s="13">
        <v>1</v>
      </c>
      <c r="E11" s="13"/>
      <c r="F11" s="14">
        <f t="shared" si="0"/>
        <v>3</v>
      </c>
      <c r="H11" s="19"/>
      <c r="I11" s="19"/>
    </row>
    <row r="12" spans="1:9" x14ac:dyDescent="0.25">
      <c r="A12" s="12">
        <f t="shared" si="1"/>
        <v>8</v>
      </c>
      <c r="B12" s="13" t="s">
        <v>27</v>
      </c>
      <c r="C12" s="13">
        <v>4</v>
      </c>
      <c r="D12" s="13"/>
      <c r="E12" s="13"/>
      <c r="F12" s="14">
        <f t="shared" si="0"/>
        <v>4</v>
      </c>
      <c r="H12" s="19"/>
      <c r="I12" s="19"/>
    </row>
    <row r="13" spans="1:9" x14ac:dyDescent="0.25">
      <c r="A13" s="12">
        <f t="shared" si="1"/>
        <v>9</v>
      </c>
      <c r="B13" s="13" t="s">
        <v>28</v>
      </c>
      <c r="C13" s="13">
        <v>2</v>
      </c>
      <c r="D13" s="13"/>
      <c r="E13" s="13"/>
      <c r="F13" s="14">
        <f t="shared" si="0"/>
        <v>2</v>
      </c>
      <c r="H13" s="19"/>
      <c r="I13" s="19"/>
    </row>
    <row r="14" spans="1:9" x14ac:dyDescent="0.25">
      <c r="A14" s="12">
        <f t="shared" si="1"/>
        <v>10</v>
      </c>
      <c r="B14" s="13" t="s">
        <v>29</v>
      </c>
      <c r="C14" s="13">
        <v>2</v>
      </c>
      <c r="D14" s="13"/>
      <c r="E14" s="13"/>
      <c r="F14" s="14">
        <f t="shared" si="0"/>
        <v>2</v>
      </c>
      <c r="H14" s="19"/>
      <c r="I14" s="19"/>
    </row>
    <row r="15" spans="1:9" x14ac:dyDescent="0.25">
      <c r="A15" s="12">
        <f t="shared" si="1"/>
        <v>11</v>
      </c>
      <c r="B15" s="13" t="s">
        <v>30</v>
      </c>
      <c r="C15" s="13">
        <v>2</v>
      </c>
      <c r="D15" s="13"/>
      <c r="E15" s="13"/>
      <c r="F15" s="14">
        <f t="shared" si="0"/>
        <v>2</v>
      </c>
      <c r="H15" s="19"/>
      <c r="I15" s="19"/>
    </row>
    <row r="16" spans="1:9" x14ac:dyDescent="0.25">
      <c r="A16" s="12">
        <f t="shared" si="1"/>
        <v>12</v>
      </c>
      <c r="B16" s="13" t="s">
        <v>31</v>
      </c>
      <c r="C16" s="13">
        <v>1</v>
      </c>
      <c r="D16" s="13"/>
      <c r="E16" s="13"/>
      <c r="F16" s="14">
        <f t="shared" si="0"/>
        <v>1</v>
      </c>
      <c r="H16" s="19"/>
      <c r="I16" s="19"/>
    </row>
    <row r="17" spans="1:11" x14ac:dyDescent="0.25">
      <c r="A17" s="12">
        <f t="shared" si="1"/>
        <v>13</v>
      </c>
      <c r="B17" s="13" t="s">
        <v>33</v>
      </c>
      <c r="C17" s="13">
        <v>1</v>
      </c>
      <c r="D17" s="13"/>
      <c r="E17" s="13"/>
      <c r="F17" s="14">
        <f t="shared" si="0"/>
        <v>1</v>
      </c>
      <c r="H17" s="19">
        <f>SUM(C7:C17)+D11</f>
        <v>21</v>
      </c>
      <c r="I17" s="19"/>
    </row>
    <row r="18" spans="1:11" x14ac:dyDescent="0.25">
      <c r="A18" s="12">
        <f t="shared" si="1"/>
        <v>14</v>
      </c>
      <c r="B18" s="13" t="s">
        <v>34</v>
      </c>
      <c r="C18" s="13">
        <v>2</v>
      </c>
      <c r="D18" s="13"/>
      <c r="E18" s="13"/>
      <c r="F18" s="14">
        <f t="shared" si="0"/>
        <v>2</v>
      </c>
      <c r="H18" s="19"/>
      <c r="I18" s="19"/>
    </row>
    <row r="19" spans="1:11" s="99" customFormat="1" x14ac:dyDescent="0.25">
      <c r="A19" s="97"/>
      <c r="B19" s="98" t="s">
        <v>303</v>
      </c>
      <c r="C19" s="97">
        <f>SUM(C6:C18)+D6+D11</f>
        <v>36</v>
      </c>
      <c r="D19" s="98"/>
      <c r="E19" s="98">
        <f>SUM(E6:E18)</f>
        <v>4</v>
      </c>
      <c r="F19" s="98"/>
      <c r="H19" s="100"/>
      <c r="I19" s="100"/>
    </row>
    <row r="20" spans="1:11" s="20" customFormat="1" x14ac:dyDescent="0.25">
      <c r="A20" s="9"/>
      <c r="B20" s="14"/>
      <c r="C20" s="9"/>
      <c r="D20" s="14"/>
      <c r="E20" s="14"/>
      <c r="F20" s="14"/>
      <c r="G20" s="123" t="s">
        <v>372</v>
      </c>
      <c r="H20" s="61"/>
      <c r="I20" s="61"/>
    </row>
    <row r="21" spans="1:11" s="20" customFormat="1" x14ac:dyDescent="0.25">
      <c r="A21" s="9"/>
      <c r="B21" s="14" t="s">
        <v>304</v>
      </c>
      <c r="C21" s="9"/>
      <c r="D21" s="14"/>
      <c r="E21" s="14"/>
      <c r="F21" s="14"/>
      <c r="H21" s="61"/>
      <c r="I21" s="61"/>
    </row>
    <row r="22" spans="1:11" x14ac:dyDescent="0.25">
      <c r="A22" s="12">
        <f>A18+1</f>
        <v>15</v>
      </c>
      <c r="B22" s="13" t="s">
        <v>136</v>
      </c>
      <c r="C22" s="13">
        <v>50</v>
      </c>
      <c r="D22" s="13"/>
      <c r="E22" s="13">
        <f>16</f>
        <v>16</v>
      </c>
      <c r="F22" s="14">
        <f t="shared" si="0"/>
        <v>66</v>
      </c>
      <c r="H22" s="19"/>
      <c r="I22" s="19"/>
    </row>
    <row r="23" spans="1:11" x14ac:dyDescent="0.25">
      <c r="A23" s="12">
        <f>A22+1</f>
        <v>16</v>
      </c>
      <c r="B23" s="13" t="s">
        <v>44</v>
      </c>
      <c r="C23" s="13">
        <v>48</v>
      </c>
      <c r="D23" s="13"/>
      <c r="E23" s="13">
        <v>55</v>
      </c>
      <c r="F23" s="14">
        <f t="shared" si="0"/>
        <v>103</v>
      </c>
      <c r="H23" s="19" t="s">
        <v>334</v>
      </c>
      <c r="I23" s="19" t="s">
        <v>335</v>
      </c>
      <c r="J23" s="3">
        <v>1</v>
      </c>
      <c r="K23" s="3" t="s">
        <v>336</v>
      </c>
    </row>
    <row r="24" spans="1:11" x14ac:dyDescent="0.25">
      <c r="A24" s="12">
        <f>A23+1</f>
        <v>17</v>
      </c>
      <c r="B24" s="13" t="s">
        <v>22</v>
      </c>
      <c r="C24" s="13">
        <f>6-2</f>
        <v>4</v>
      </c>
      <c r="D24" s="13"/>
      <c r="E24" s="13"/>
      <c r="F24" s="14">
        <f t="shared" si="0"/>
        <v>4</v>
      </c>
      <c r="I24" s="3" t="s">
        <v>110</v>
      </c>
      <c r="J24" s="3">
        <v>1</v>
      </c>
      <c r="K24" s="3" t="s">
        <v>337</v>
      </c>
    </row>
    <row r="25" spans="1:11" s="99" customFormat="1" x14ac:dyDescent="0.25">
      <c r="A25" s="97"/>
      <c r="B25" s="98" t="s">
        <v>305</v>
      </c>
      <c r="C25" s="97">
        <f>SUM(C22:C24)</f>
        <v>102</v>
      </c>
      <c r="D25" s="98"/>
      <c r="E25" s="97">
        <f>SUM(E22:E23)</f>
        <v>71</v>
      </c>
      <c r="F25" s="98"/>
    </row>
    <row r="26" spans="1:11" x14ac:dyDescent="0.25">
      <c r="A26" s="12"/>
      <c r="B26" s="13"/>
      <c r="C26" s="13"/>
      <c r="D26" s="13"/>
      <c r="E26" s="13"/>
      <c r="F26" s="14"/>
    </row>
    <row r="27" spans="1:11" x14ac:dyDescent="0.25">
      <c r="A27" s="12"/>
      <c r="B27" s="14" t="s">
        <v>318</v>
      </c>
      <c r="C27" s="13"/>
      <c r="D27" s="13"/>
      <c r="E27" s="13"/>
      <c r="F27" s="14"/>
    </row>
    <row r="28" spans="1:11" x14ac:dyDescent="0.25">
      <c r="A28" s="12">
        <f>A24+1</f>
        <v>18</v>
      </c>
      <c r="B28" s="13" t="s">
        <v>6</v>
      </c>
      <c r="C28" s="13">
        <v>4</v>
      </c>
      <c r="D28" s="13"/>
      <c r="E28" s="13"/>
      <c r="F28" s="14">
        <f t="shared" si="0"/>
        <v>4</v>
      </c>
      <c r="H28" s="19"/>
      <c r="I28" s="19"/>
    </row>
    <row r="29" spans="1:11" x14ac:dyDescent="0.25">
      <c r="A29" s="12"/>
      <c r="B29" s="13"/>
      <c r="C29" s="13"/>
      <c r="D29" s="13"/>
      <c r="E29" s="13"/>
      <c r="F29" s="14"/>
      <c r="H29" s="19"/>
      <c r="I29" s="19"/>
      <c r="J29" s="3" t="s">
        <v>367</v>
      </c>
      <c r="K29" s="3">
        <f>E61+E103</f>
        <v>80</v>
      </c>
    </row>
    <row r="30" spans="1:11" x14ac:dyDescent="0.25">
      <c r="A30" s="12"/>
      <c r="B30" s="14" t="s">
        <v>319</v>
      </c>
      <c r="C30" s="13"/>
      <c r="D30" s="13"/>
      <c r="E30" s="13"/>
      <c r="F30" s="14"/>
      <c r="H30" s="19"/>
      <c r="I30" s="19"/>
      <c r="J30" s="3" t="s">
        <v>366</v>
      </c>
      <c r="K30" s="3" t="e">
        <f>E23+E31+E38+E42+E52+E55+E60+E67+E70+E79+E96+#REF!+E101+E102</f>
        <v>#REF!</v>
      </c>
    </row>
    <row r="31" spans="1:11" x14ac:dyDescent="0.25">
      <c r="A31" s="12">
        <f>A28+1</f>
        <v>19</v>
      </c>
      <c r="B31" s="13" t="s">
        <v>45</v>
      </c>
      <c r="C31" s="13">
        <v>4</v>
      </c>
      <c r="D31" s="13"/>
      <c r="E31" s="13">
        <v>2</v>
      </c>
      <c r="F31" s="14">
        <f t="shared" si="0"/>
        <v>6</v>
      </c>
      <c r="J31" s="3" t="s">
        <v>368</v>
      </c>
      <c r="K31" s="3">
        <f>E6+E22+E37+E46+E59+E89+E93+E94+E95+E97+E99+E100+E56</f>
        <v>43</v>
      </c>
    </row>
    <row r="32" spans="1:11" x14ac:dyDescent="0.25">
      <c r="A32" s="12"/>
      <c r="B32" s="13"/>
      <c r="C32" s="13"/>
      <c r="D32" s="13"/>
      <c r="E32" s="13"/>
      <c r="F32" s="14"/>
      <c r="K32" s="3" t="e">
        <f>SUM(K29:K31)</f>
        <v>#REF!</v>
      </c>
    </row>
    <row r="33" spans="1:9" x14ac:dyDescent="0.25">
      <c r="A33" s="12"/>
      <c r="B33" s="14" t="s">
        <v>317</v>
      </c>
      <c r="C33" s="13"/>
      <c r="D33" s="13"/>
      <c r="E33" s="13"/>
      <c r="F33" s="14"/>
    </row>
    <row r="34" spans="1:9" x14ac:dyDescent="0.25">
      <c r="A34" s="12">
        <f>A31+1</f>
        <v>20</v>
      </c>
      <c r="B34" s="13" t="s">
        <v>50</v>
      </c>
      <c r="C34" s="13">
        <v>1</v>
      </c>
      <c r="D34" s="13"/>
      <c r="E34" s="13"/>
      <c r="F34" s="14">
        <f t="shared" si="0"/>
        <v>1</v>
      </c>
    </row>
    <row r="35" spans="1:9" s="20" customFormat="1" x14ac:dyDescent="0.25">
      <c r="A35" s="9"/>
      <c r="B35" s="14"/>
      <c r="C35" s="9"/>
      <c r="D35" s="14"/>
      <c r="E35" s="9"/>
      <c r="F35" s="14"/>
    </row>
    <row r="36" spans="1:9" s="20" customFormat="1" x14ac:dyDescent="0.25">
      <c r="A36" s="9"/>
      <c r="B36" s="14" t="s">
        <v>309</v>
      </c>
      <c r="C36" s="9"/>
      <c r="D36" s="14"/>
      <c r="E36" s="9"/>
      <c r="F36" s="14"/>
    </row>
    <row r="37" spans="1:9" x14ac:dyDescent="0.25">
      <c r="A37" s="12">
        <f>A34+1</f>
        <v>21</v>
      </c>
      <c r="B37" s="13" t="s">
        <v>7</v>
      </c>
      <c r="C37" s="13">
        <v>1</v>
      </c>
      <c r="D37" s="13"/>
      <c r="E37" s="13">
        <v>2</v>
      </c>
      <c r="F37" s="14">
        <f t="shared" si="0"/>
        <v>3</v>
      </c>
    </row>
    <row r="38" spans="1:9" x14ac:dyDescent="0.25">
      <c r="A38" s="12">
        <f>A37+1</f>
        <v>22</v>
      </c>
      <c r="B38" s="13" t="s">
        <v>8</v>
      </c>
      <c r="C38" s="13">
        <v>33</v>
      </c>
      <c r="D38" s="13"/>
      <c r="E38" s="13">
        <f>10-1</f>
        <v>9</v>
      </c>
      <c r="F38" s="14">
        <f t="shared" si="0"/>
        <v>42</v>
      </c>
    </row>
    <row r="39" spans="1:9" s="99" customFormat="1" x14ac:dyDescent="0.25">
      <c r="A39" s="97"/>
      <c r="B39" s="98" t="s">
        <v>308</v>
      </c>
      <c r="C39" s="97">
        <f>SUM(C37:C38)</f>
        <v>34</v>
      </c>
      <c r="D39" s="97"/>
      <c r="E39" s="97">
        <f>SUM(E37:E38)</f>
        <v>11</v>
      </c>
      <c r="F39" s="98"/>
      <c r="G39" s="99">
        <f>SUM(F37:F38)</f>
        <v>45</v>
      </c>
    </row>
    <row r="40" spans="1:9" s="20" customFormat="1" x14ac:dyDescent="0.25">
      <c r="A40" s="9"/>
      <c r="B40" s="14"/>
      <c r="C40" s="9"/>
      <c r="D40" s="9"/>
      <c r="E40" s="9"/>
      <c r="F40" s="14"/>
    </row>
    <row r="41" spans="1:9" s="20" customFormat="1" x14ac:dyDescent="0.25">
      <c r="A41" s="9"/>
      <c r="B41" s="14" t="s">
        <v>310</v>
      </c>
      <c r="C41" s="9"/>
      <c r="D41" s="9"/>
      <c r="E41" s="9"/>
      <c r="F41" s="14"/>
    </row>
    <row r="42" spans="1:9" x14ac:dyDescent="0.25">
      <c r="A42" s="12">
        <f>A38+1</f>
        <v>23</v>
      </c>
      <c r="B42" s="13" t="s">
        <v>38</v>
      </c>
      <c r="C42" s="13">
        <v>3</v>
      </c>
      <c r="D42" s="13"/>
      <c r="E42" s="13">
        <v>10</v>
      </c>
      <c r="F42" s="14">
        <f t="shared" si="0"/>
        <v>13</v>
      </c>
      <c r="H42" s="19"/>
      <c r="I42" s="19"/>
    </row>
    <row r="43" spans="1:9" x14ac:dyDescent="0.25">
      <c r="A43" s="12"/>
      <c r="B43" s="13"/>
      <c r="C43" s="9"/>
      <c r="D43" s="13"/>
      <c r="E43" s="13"/>
      <c r="F43" s="14"/>
      <c r="H43" s="19"/>
      <c r="I43" s="19"/>
    </row>
    <row r="44" spans="1:9" x14ac:dyDescent="0.25">
      <c r="A44" s="12"/>
      <c r="B44" s="14" t="s">
        <v>311</v>
      </c>
      <c r="C44" s="13"/>
      <c r="D44" s="13"/>
      <c r="E44" s="13"/>
      <c r="F44" s="14"/>
      <c r="H44" s="19"/>
      <c r="I44" s="19"/>
    </row>
    <row r="45" spans="1:9" x14ac:dyDescent="0.25">
      <c r="A45" s="12">
        <f>A42+1</f>
        <v>24</v>
      </c>
      <c r="B45" s="13" t="s">
        <v>48</v>
      </c>
      <c r="C45" s="13">
        <v>1</v>
      </c>
      <c r="D45" s="13"/>
      <c r="E45" s="13"/>
      <c r="F45" s="14">
        <f t="shared" si="0"/>
        <v>1</v>
      </c>
    </row>
    <row r="46" spans="1:9" x14ac:dyDescent="0.25">
      <c r="A46" s="12">
        <f>A45+1</f>
        <v>25</v>
      </c>
      <c r="B46" s="13" t="s">
        <v>97</v>
      </c>
      <c r="C46" s="13"/>
      <c r="D46" s="13"/>
      <c r="E46" s="13"/>
      <c r="F46" s="14">
        <f t="shared" si="0"/>
        <v>0</v>
      </c>
    </row>
    <row r="47" spans="1:9" s="20" customFormat="1" x14ac:dyDescent="0.25">
      <c r="A47" s="9"/>
      <c r="B47" s="14"/>
      <c r="C47" s="9"/>
      <c r="D47" s="14"/>
      <c r="E47" s="9">
        <f>SUM(E42:E46)</f>
        <v>10</v>
      </c>
      <c r="F47" s="14"/>
    </row>
    <row r="48" spans="1:9" s="20" customFormat="1" x14ac:dyDescent="0.25">
      <c r="A48" s="9"/>
      <c r="B48" s="14" t="s">
        <v>68</v>
      </c>
      <c r="C48" s="9"/>
      <c r="D48" s="14"/>
      <c r="E48" s="9"/>
      <c r="F48" s="14"/>
    </row>
    <row r="49" spans="1:9" x14ac:dyDescent="0.25">
      <c r="A49" s="12">
        <f>A46+1</f>
        <v>26</v>
      </c>
      <c r="B49" s="13" t="s">
        <v>39</v>
      </c>
      <c r="C49" s="13">
        <v>2</v>
      </c>
      <c r="D49" s="13"/>
      <c r="E49" s="13"/>
      <c r="F49" s="14">
        <f t="shared" si="0"/>
        <v>2</v>
      </c>
      <c r="H49" s="19"/>
      <c r="I49" s="19"/>
    </row>
    <row r="50" spans="1:9" x14ac:dyDescent="0.25">
      <c r="A50" s="12">
        <f t="shared" ref="A50:A76" si="2">A49+1</f>
        <v>27</v>
      </c>
      <c r="B50" s="13" t="s">
        <v>9</v>
      </c>
      <c r="C50" s="13">
        <v>1</v>
      </c>
      <c r="D50" s="13"/>
      <c r="E50" s="13"/>
      <c r="F50" s="14">
        <f t="shared" si="0"/>
        <v>1</v>
      </c>
    </row>
    <row r="51" spans="1:9" x14ac:dyDescent="0.25">
      <c r="A51" s="12">
        <f t="shared" si="2"/>
        <v>28</v>
      </c>
      <c r="B51" s="13" t="s">
        <v>40</v>
      </c>
      <c r="C51" s="13">
        <v>1</v>
      </c>
      <c r="D51" s="13"/>
      <c r="E51" s="13"/>
      <c r="F51" s="14">
        <f t="shared" si="0"/>
        <v>1</v>
      </c>
      <c r="H51" s="19"/>
      <c r="I51" s="19"/>
    </row>
    <row r="52" spans="1:9" x14ac:dyDescent="0.25">
      <c r="A52" s="12">
        <f t="shared" si="2"/>
        <v>29</v>
      </c>
      <c r="B52" s="13" t="s">
        <v>88</v>
      </c>
      <c r="C52" s="13"/>
      <c r="D52" s="13"/>
      <c r="E52" s="13">
        <f>2-1</f>
        <v>1</v>
      </c>
      <c r="F52" s="14">
        <f t="shared" si="0"/>
        <v>1</v>
      </c>
      <c r="G52" s="3">
        <f>SUM(F49:F52)</f>
        <v>5</v>
      </c>
    </row>
    <row r="53" spans="1:9" x14ac:dyDescent="0.25">
      <c r="A53" s="12"/>
      <c r="B53" s="13"/>
      <c r="C53" s="13"/>
      <c r="D53" s="13"/>
      <c r="E53" s="13"/>
      <c r="F53" s="14"/>
    </row>
    <row r="54" spans="1:9" x14ac:dyDescent="0.25">
      <c r="A54" s="12"/>
      <c r="B54" s="14" t="s">
        <v>312</v>
      </c>
      <c r="C54" s="13"/>
      <c r="D54" s="13"/>
      <c r="E54" s="13"/>
      <c r="F54" s="14"/>
    </row>
    <row r="55" spans="1:9" x14ac:dyDescent="0.25">
      <c r="A55" s="12">
        <f>A52+1</f>
        <v>30</v>
      </c>
      <c r="B55" s="13" t="s">
        <v>41</v>
      </c>
      <c r="C55" s="13">
        <v>3</v>
      </c>
      <c r="D55" s="13"/>
      <c r="E55" s="13">
        <v>4</v>
      </c>
      <c r="F55" s="14">
        <f t="shared" si="0"/>
        <v>7</v>
      </c>
      <c r="H55" s="19"/>
      <c r="I55" s="19"/>
    </row>
    <row r="56" spans="1:9" x14ac:dyDescent="0.25">
      <c r="A56" s="12">
        <f>A55+1</f>
        <v>31</v>
      </c>
      <c r="B56" s="13" t="s">
        <v>339</v>
      </c>
      <c r="C56" s="13"/>
      <c r="D56" s="13"/>
      <c r="E56" s="13">
        <v>1</v>
      </c>
      <c r="F56" s="14">
        <f t="shared" si="0"/>
        <v>1</v>
      </c>
      <c r="H56" s="19"/>
      <c r="I56" s="19"/>
    </row>
    <row r="57" spans="1:9" x14ac:dyDescent="0.25">
      <c r="A57" s="12"/>
      <c r="B57" s="13"/>
      <c r="C57" s="13"/>
      <c r="D57" s="13"/>
      <c r="E57" s="13"/>
      <c r="F57" s="14"/>
      <c r="H57" s="19"/>
      <c r="I57" s="19"/>
    </row>
    <row r="58" spans="1:9" x14ac:dyDescent="0.25">
      <c r="A58" s="12"/>
      <c r="B58" s="14" t="s">
        <v>306</v>
      </c>
      <c r="C58" s="13"/>
      <c r="D58" s="13"/>
      <c r="E58" s="13"/>
      <c r="F58" s="14"/>
      <c r="H58" s="19"/>
      <c r="I58" s="19"/>
    </row>
    <row r="59" spans="1:9" x14ac:dyDescent="0.25">
      <c r="A59" s="12">
        <f>A56+1</f>
        <v>32</v>
      </c>
      <c r="B59" s="13" t="s">
        <v>35</v>
      </c>
      <c r="C59" s="13">
        <v>3</v>
      </c>
      <c r="D59" s="13"/>
      <c r="E59" s="13">
        <v>2</v>
      </c>
      <c r="F59" s="14">
        <f t="shared" si="0"/>
        <v>5</v>
      </c>
    </row>
    <row r="60" spans="1:9" x14ac:dyDescent="0.25">
      <c r="A60" s="12">
        <f t="shared" si="2"/>
        <v>33</v>
      </c>
      <c r="B60" s="13" t="s">
        <v>92</v>
      </c>
      <c r="C60" s="13">
        <v>5</v>
      </c>
      <c r="D60" s="13"/>
      <c r="E60" s="13">
        <v>7</v>
      </c>
      <c r="F60" s="14">
        <f t="shared" si="0"/>
        <v>12</v>
      </c>
    </row>
    <row r="61" spans="1:9" x14ac:dyDescent="0.25">
      <c r="A61" s="12">
        <f t="shared" si="2"/>
        <v>34</v>
      </c>
      <c r="B61" s="13" t="s">
        <v>94</v>
      </c>
      <c r="C61" s="13">
        <v>4</v>
      </c>
      <c r="D61" s="13"/>
      <c r="E61" s="13">
        <v>4</v>
      </c>
      <c r="F61" s="14">
        <f t="shared" si="0"/>
        <v>8</v>
      </c>
      <c r="G61" s="3">
        <f>C60+C61+E60+E61</f>
        <v>20</v>
      </c>
    </row>
    <row r="62" spans="1:9" x14ac:dyDescent="0.25">
      <c r="A62" s="12"/>
      <c r="B62" s="13"/>
      <c r="C62" s="13"/>
      <c r="D62" s="13"/>
      <c r="E62" s="13"/>
      <c r="F62" s="14"/>
    </row>
    <row r="63" spans="1:9" x14ac:dyDescent="0.25">
      <c r="A63" s="12"/>
      <c r="B63" s="14" t="s">
        <v>313</v>
      </c>
      <c r="C63" s="13"/>
      <c r="D63" s="13"/>
      <c r="E63" s="13"/>
      <c r="F63" s="14"/>
    </row>
    <row r="64" spans="1:9" x14ac:dyDescent="0.25">
      <c r="A64" s="12">
        <f>A61+1</f>
        <v>35</v>
      </c>
      <c r="B64" s="13" t="s">
        <v>289</v>
      </c>
      <c r="C64" s="13">
        <v>1</v>
      </c>
      <c r="D64" s="13"/>
      <c r="E64" s="13"/>
      <c r="F64" s="14">
        <f t="shared" si="0"/>
        <v>1</v>
      </c>
    </row>
    <row r="65" spans="1:7" x14ac:dyDescent="0.25">
      <c r="A65" s="12">
        <f t="shared" si="2"/>
        <v>36</v>
      </c>
      <c r="B65" s="13" t="s">
        <v>290</v>
      </c>
      <c r="C65" s="13">
        <v>2</v>
      </c>
      <c r="D65" s="13"/>
      <c r="E65" s="13"/>
      <c r="F65" s="14">
        <f t="shared" si="0"/>
        <v>2</v>
      </c>
    </row>
    <row r="66" spans="1:7" x14ac:dyDescent="0.25">
      <c r="A66" s="12">
        <f t="shared" si="2"/>
        <v>37</v>
      </c>
      <c r="B66" s="13" t="s">
        <v>291</v>
      </c>
      <c r="C66" s="13">
        <v>1</v>
      </c>
      <c r="D66" s="13"/>
      <c r="E66" s="13"/>
      <c r="F66" s="14">
        <f t="shared" si="0"/>
        <v>1</v>
      </c>
    </row>
    <row r="67" spans="1:7" x14ac:dyDescent="0.25">
      <c r="A67" s="12">
        <f t="shared" si="2"/>
        <v>38</v>
      </c>
      <c r="B67" s="13" t="s">
        <v>292</v>
      </c>
      <c r="C67" s="13">
        <v>4</v>
      </c>
      <c r="D67" s="13"/>
      <c r="E67" s="13">
        <v>4</v>
      </c>
      <c r="F67" s="14">
        <f t="shared" si="0"/>
        <v>8</v>
      </c>
      <c r="G67" s="3">
        <f>SUM(F64:F67)</f>
        <v>12</v>
      </c>
    </row>
    <row r="68" spans="1:7" x14ac:dyDescent="0.25">
      <c r="A68" s="12"/>
      <c r="B68" s="13"/>
      <c r="C68" s="13"/>
      <c r="D68" s="13"/>
      <c r="E68" s="13"/>
      <c r="F68" s="14"/>
    </row>
    <row r="69" spans="1:7" x14ac:dyDescent="0.25">
      <c r="A69" s="12"/>
      <c r="B69" s="14" t="s">
        <v>314</v>
      </c>
      <c r="C69" s="13"/>
      <c r="D69" s="13"/>
      <c r="E69" s="13"/>
      <c r="F69" s="14"/>
    </row>
    <row r="70" spans="1:7" x14ac:dyDescent="0.25">
      <c r="A70" s="12">
        <f>A67+1</f>
        <v>39</v>
      </c>
      <c r="B70" s="13" t="s">
        <v>14</v>
      </c>
      <c r="C70" s="13">
        <v>4</v>
      </c>
      <c r="D70" s="13"/>
      <c r="E70" s="13">
        <v>6</v>
      </c>
      <c r="F70" s="14">
        <f t="shared" ref="F70:F107" si="3">C70+D70+E70</f>
        <v>10</v>
      </c>
    </row>
    <row r="71" spans="1:7" x14ac:dyDescent="0.25">
      <c r="A71" s="12">
        <f t="shared" si="2"/>
        <v>40</v>
      </c>
      <c r="B71" s="13" t="s">
        <v>245</v>
      </c>
      <c r="C71" s="13">
        <v>5</v>
      </c>
      <c r="D71" s="13"/>
      <c r="E71" s="13"/>
      <c r="F71" s="14">
        <f t="shared" si="3"/>
        <v>5</v>
      </c>
    </row>
    <row r="72" spans="1:7" x14ac:dyDescent="0.25">
      <c r="A72" s="12"/>
      <c r="B72" s="13"/>
      <c r="C72" s="13"/>
      <c r="D72" s="13"/>
      <c r="E72" s="13"/>
      <c r="F72" s="14"/>
    </row>
    <row r="73" spans="1:7" x14ac:dyDescent="0.25">
      <c r="A73" s="12"/>
      <c r="B73" s="14" t="s">
        <v>315</v>
      </c>
      <c r="C73" s="13"/>
      <c r="D73" s="13"/>
      <c r="E73" s="13"/>
      <c r="F73" s="14"/>
    </row>
    <row r="74" spans="1:7" x14ac:dyDescent="0.25">
      <c r="A74" s="12">
        <f>A71+1</f>
        <v>41</v>
      </c>
      <c r="B74" s="13" t="s">
        <v>16</v>
      </c>
      <c r="C74" s="13">
        <v>2</v>
      </c>
      <c r="D74" s="13"/>
      <c r="E74" s="13"/>
      <c r="F74" s="14">
        <f t="shared" si="3"/>
        <v>2</v>
      </c>
    </row>
    <row r="75" spans="1:7" x14ac:dyDescent="0.25">
      <c r="A75" s="12">
        <f t="shared" si="2"/>
        <v>42</v>
      </c>
      <c r="B75" s="13" t="s">
        <v>17</v>
      </c>
      <c r="C75" s="13">
        <v>1</v>
      </c>
      <c r="D75" s="13"/>
      <c r="E75" s="13"/>
      <c r="F75" s="14">
        <f t="shared" si="3"/>
        <v>1</v>
      </c>
    </row>
    <row r="76" spans="1:7" x14ac:dyDescent="0.25">
      <c r="A76" s="12">
        <f t="shared" si="2"/>
        <v>43</v>
      </c>
      <c r="B76" s="13" t="s">
        <v>51</v>
      </c>
      <c r="C76" s="13">
        <v>1</v>
      </c>
      <c r="D76" s="13"/>
      <c r="E76" s="13"/>
      <c r="F76" s="14">
        <f t="shared" si="3"/>
        <v>1</v>
      </c>
    </row>
    <row r="77" spans="1:7" x14ac:dyDescent="0.25">
      <c r="A77" s="12"/>
      <c r="B77" s="13"/>
      <c r="C77" s="13"/>
      <c r="D77" s="13"/>
      <c r="E77" s="13"/>
      <c r="F77" s="14"/>
    </row>
    <row r="78" spans="1:7" x14ac:dyDescent="0.25">
      <c r="A78" s="12"/>
      <c r="B78" s="14" t="s">
        <v>316</v>
      </c>
      <c r="C78" s="13"/>
      <c r="D78" s="13"/>
      <c r="E78" s="13"/>
      <c r="F78" s="14"/>
    </row>
    <row r="79" spans="1:7" x14ac:dyDescent="0.25">
      <c r="A79" s="12">
        <f>A76+1</f>
        <v>44</v>
      </c>
      <c r="B79" s="13" t="s">
        <v>49</v>
      </c>
      <c r="C79" s="13">
        <v>2</v>
      </c>
      <c r="D79" s="13"/>
      <c r="E79" s="13">
        <v>1</v>
      </c>
      <c r="F79" s="14">
        <f t="shared" si="3"/>
        <v>3</v>
      </c>
    </row>
    <row r="80" spans="1:7" s="20" customFormat="1" x14ac:dyDescent="0.25">
      <c r="A80" s="9"/>
      <c r="B80" s="14"/>
      <c r="C80" s="9"/>
      <c r="D80" s="14"/>
      <c r="E80" s="9">
        <f>SUM(E49:E79)</f>
        <v>30</v>
      </c>
      <c r="F80" s="14">
        <f t="shared" si="3"/>
        <v>30</v>
      </c>
    </row>
    <row r="81" spans="1:6" s="20" customFormat="1" x14ac:dyDescent="0.25">
      <c r="A81" s="12">
        <f>A79+1</f>
        <v>45</v>
      </c>
      <c r="B81" s="14" t="s">
        <v>326</v>
      </c>
      <c r="C81" s="9"/>
      <c r="D81" s="14"/>
      <c r="E81" s="9"/>
      <c r="F81" s="14"/>
    </row>
    <row r="82" spans="1:6" s="20" customFormat="1" x14ac:dyDescent="0.25">
      <c r="A82" s="9"/>
      <c r="B82" s="16" t="s">
        <v>327</v>
      </c>
      <c r="C82" s="107">
        <v>1</v>
      </c>
      <c r="D82" s="14"/>
      <c r="E82" s="9"/>
      <c r="F82" s="14">
        <f t="shared" si="3"/>
        <v>1</v>
      </c>
    </row>
    <row r="83" spans="1:6" s="20" customFormat="1" x14ac:dyDescent="0.25">
      <c r="A83" s="9"/>
      <c r="B83" s="16"/>
      <c r="C83" s="107"/>
      <c r="D83" s="14"/>
      <c r="E83" s="9"/>
      <c r="F83" s="14"/>
    </row>
    <row r="84" spans="1:6" s="20" customFormat="1" x14ac:dyDescent="0.25">
      <c r="A84" s="9">
        <v>47</v>
      </c>
      <c r="B84" s="14" t="s">
        <v>370</v>
      </c>
      <c r="C84" s="107">
        <v>1</v>
      </c>
      <c r="D84" s="14"/>
      <c r="E84" s="9"/>
      <c r="F84" s="14"/>
    </row>
    <row r="85" spans="1:6" s="20" customFormat="1" x14ac:dyDescent="0.25">
      <c r="A85" s="9"/>
      <c r="B85" s="16"/>
      <c r="C85" s="107"/>
      <c r="D85" s="14"/>
      <c r="E85" s="9"/>
      <c r="F85" s="14"/>
    </row>
    <row r="86" spans="1:6" s="20" customFormat="1" x14ac:dyDescent="0.25">
      <c r="A86" s="9"/>
      <c r="B86" s="14" t="s">
        <v>191</v>
      </c>
      <c r="C86" s="9"/>
      <c r="D86" s="14"/>
      <c r="E86" s="9"/>
      <c r="F86" s="14"/>
    </row>
    <row r="87" spans="1:6" x14ac:dyDescent="0.25">
      <c r="A87" s="12">
        <f>A84+1</f>
        <v>48</v>
      </c>
      <c r="B87" s="13" t="s">
        <v>294</v>
      </c>
      <c r="C87" s="13">
        <v>1</v>
      </c>
      <c r="D87" s="13"/>
      <c r="E87" s="13"/>
      <c r="F87" s="14">
        <f t="shared" si="3"/>
        <v>1</v>
      </c>
    </row>
    <row r="88" spans="1:6" x14ac:dyDescent="0.25">
      <c r="A88" s="70">
        <f>A87+1</f>
        <v>49</v>
      </c>
      <c r="B88" s="13" t="s">
        <v>328</v>
      </c>
      <c r="C88" s="13">
        <v>2</v>
      </c>
      <c r="D88" s="13"/>
      <c r="E88" s="13"/>
      <c r="F88" s="14">
        <f t="shared" si="3"/>
        <v>2</v>
      </c>
    </row>
    <row r="89" spans="1:6" x14ac:dyDescent="0.25">
      <c r="A89" s="70">
        <f>A88+1</f>
        <v>50</v>
      </c>
      <c r="B89" s="13" t="s">
        <v>330</v>
      </c>
      <c r="C89" s="13">
        <v>3</v>
      </c>
      <c r="D89" s="13"/>
      <c r="E89" s="13">
        <v>2</v>
      </c>
      <c r="F89" s="14">
        <f t="shared" si="3"/>
        <v>5</v>
      </c>
    </row>
    <row r="90" spans="1:6" x14ac:dyDescent="0.25">
      <c r="A90" s="70">
        <f t="shared" ref="A90:A105" si="4">A89+1</f>
        <v>51</v>
      </c>
      <c r="B90" s="13" t="s">
        <v>391</v>
      </c>
      <c r="C90" s="13">
        <v>1</v>
      </c>
      <c r="D90" s="13"/>
      <c r="E90" s="13">
        <v>1</v>
      </c>
      <c r="F90" s="14">
        <f t="shared" si="3"/>
        <v>2</v>
      </c>
    </row>
    <row r="91" spans="1:6" x14ac:dyDescent="0.25">
      <c r="A91" s="70">
        <f t="shared" si="4"/>
        <v>52</v>
      </c>
      <c r="B91" s="13" t="s">
        <v>98</v>
      </c>
      <c r="C91" s="13">
        <v>1</v>
      </c>
      <c r="D91" s="13"/>
      <c r="E91" s="13"/>
      <c r="F91" s="14">
        <f t="shared" si="3"/>
        <v>1</v>
      </c>
    </row>
    <row r="92" spans="1:6" x14ac:dyDescent="0.25">
      <c r="A92" s="70">
        <f t="shared" si="4"/>
        <v>53</v>
      </c>
      <c r="B92" s="13" t="s">
        <v>373</v>
      </c>
      <c r="C92" s="13">
        <v>3</v>
      </c>
      <c r="D92" s="13"/>
      <c r="E92" s="13"/>
      <c r="F92" s="14">
        <f t="shared" si="3"/>
        <v>3</v>
      </c>
    </row>
    <row r="93" spans="1:6" x14ac:dyDescent="0.25">
      <c r="A93" s="70">
        <f t="shared" si="4"/>
        <v>54</v>
      </c>
      <c r="B93" s="13" t="s">
        <v>296</v>
      </c>
      <c r="C93" s="13">
        <v>1</v>
      </c>
      <c r="D93" s="13"/>
      <c r="E93" s="13">
        <v>1</v>
      </c>
      <c r="F93" s="14">
        <f t="shared" si="3"/>
        <v>2</v>
      </c>
    </row>
    <row r="94" spans="1:6" x14ac:dyDescent="0.25">
      <c r="A94" s="70">
        <f t="shared" si="4"/>
        <v>55</v>
      </c>
      <c r="B94" s="14" t="s">
        <v>325</v>
      </c>
      <c r="C94" s="13">
        <v>3</v>
      </c>
      <c r="D94" s="13"/>
      <c r="E94" s="13">
        <v>2</v>
      </c>
      <c r="F94" s="14">
        <f t="shared" si="3"/>
        <v>5</v>
      </c>
    </row>
    <row r="95" spans="1:6" x14ac:dyDescent="0.25">
      <c r="A95" s="70">
        <f t="shared" si="4"/>
        <v>56</v>
      </c>
      <c r="B95" s="14" t="s">
        <v>324</v>
      </c>
      <c r="C95" s="13">
        <v>1</v>
      </c>
      <c r="D95" s="13"/>
      <c r="E95" s="13">
        <v>1</v>
      </c>
      <c r="F95" s="14">
        <f t="shared" si="3"/>
        <v>2</v>
      </c>
    </row>
    <row r="96" spans="1:6" x14ac:dyDescent="0.25">
      <c r="A96" s="70">
        <f t="shared" si="4"/>
        <v>57</v>
      </c>
      <c r="B96" s="13" t="s">
        <v>129</v>
      </c>
      <c r="C96" s="13">
        <v>3</v>
      </c>
      <c r="D96" s="13"/>
      <c r="E96" s="13">
        <v>4</v>
      </c>
      <c r="F96" s="14">
        <f t="shared" si="3"/>
        <v>7</v>
      </c>
    </row>
    <row r="97" spans="1:9" x14ac:dyDescent="0.25">
      <c r="A97" s="70">
        <f t="shared" si="4"/>
        <v>58</v>
      </c>
      <c r="B97" s="13" t="s">
        <v>371</v>
      </c>
      <c r="C97" s="13"/>
      <c r="D97" s="13"/>
      <c r="E97" s="13">
        <f>6+2</f>
        <v>8</v>
      </c>
      <c r="F97" s="14">
        <f t="shared" si="3"/>
        <v>8</v>
      </c>
    </row>
    <row r="98" spans="1:9" x14ac:dyDescent="0.25">
      <c r="A98" s="70">
        <f t="shared" si="4"/>
        <v>59</v>
      </c>
      <c r="B98" s="13" t="s">
        <v>58</v>
      </c>
      <c r="C98" s="13">
        <v>1</v>
      </c>
      <c r="D98" s="13"/>
      <c r="E98" s="13"/>
      <c r="F98" s="14">
        <f t="shared" si="3"/>
        <v>1</v>
      </c>
    </row>
    <row r="99" spans="1:9" x14ac:dyDescent="0.25">
      <c r="A99" s="70">
        <f t="shared" si="4"/>
        <v>60</v>
      </c>
      <c r="B99" s="13" t="s">
        <v>301</v>
      </c>
      <c r="C99" s="13"/>
      <c r="D99" s="13"/>
      <c r="E99" s="13">
        <v>1</v>
      </c>
      <c r="F99" s="14">
        <f t="shared" si="3"/>
        <v>1</v>
      </c>
    </row>
    <row r="100" spans="1:9" x14ac:dyDescent="0.25">
      <c r="A100" s="70">
        <f t="shared" si="4"/>
        <v>61</v>
      </c>
      <c r="B100" s="13" t="s">
        <v>101</v>
      </c>
      <c r="C100" s="13"/>
      <c r="D100" s="13"/>
      <c r="E100" s="13">
        <v>3</v>
      </c>
      <c r="F100" s="14">
        <f t="shared" si="3"/>
        <v>3</v>
      </c>
    </row>
    <row r="101" spans="1:9" x14ac:dyDescent="0.25">
      <c r="A101" s="70">
        <f t="shared" si="4"/>
        <v>62</v>
      </c>
      <c r="B101" s="13" t="s">
        <v>273</v>
      </c>
      <c r="C101" s="13"/>
      <c r="D101" s="13"/>
      <c r="E101" s="13">
        <v>1</v>
      </c>
      <c r="F101" s="14">
        <f t="shared" si="3"/>
        <v>1</v>
      </c>
    </row>
    <row r="102" spans="1:9" x14ac:dyDescent="0.25">
      <c r="A102" s="70">
        <f t="shared" si="4"/>
        <v>63</v>
      </c>
      <c r="B102" s="13" t="s">
        <v>244</v>
      </c>
      <c r="C102" s="13"/>
      <c r="D102" s="13"/>
      <c r="E102" s="13">
        <v>1</v>
      </c>
      <c r="F102" s="14">
        <f t="shared" si="3"/>
        <v>1</v>
      </c>
      <c r="G102" s="3">
        <f>SUM(C87:C102)</f>
        <v>20</v>
      </c>
      <c r="H102" s="3">
        <f>SUM(E87:E102)</f>
        <v>25</v>
      </c>
    </row>
    <row r="103" spans="1:9" x14ac:dyDescent="0.25">
      <c r="A103" s="70">
        <f t="shared" si="4"/>
        <v>64</v>
      </c>
      <c r="B103" s="13" t="s">
        <v>103</v>
      </c>
      <c r="C103" s="13">
        <f>19-1</f>
        <v>18</v>
      </c>
      <c r="D103" s="13"/>
      <c r="E103" s="13">
        <v>76</v>
      </c>
      <c r="F103" s="14">
        <f t="shared" si="3"/>
        <v>94</v>
      </c>
    </row>
    <row r="104" spans="1:9" x14ac:dyDescent="0.25">
      <c r="A104" s="70">
        <f t="shared" si="4"/>
        <v>65</v>
      </c>
      <c r="B104" s="13" t="s">
        <v>20</v>
      </c>
      <c r="C104" s="13">
        <v>1</v>
      </c>
      <c r="D104" s="13"/>
      <c r="E104" s="13"/>
      <c r="F104" s="14">
        <f t="shared" si="3"/>
        <v>1</v>
      </c>
    </row>
    <row r="105" spans="1:9" x14ac:dyDescent="0.25">
      <c r="A105" s="70">
        <f t="shared" si="4"/>
        <v>66</v>
      </c>
      <c r="B105" s="13" t="s">
        <v>21</v>
      </c>
      <c r="C105" s="13">
        <v>1</v>
      </c>
      <c r="D105" s="13"/>
      <c r="E105" s="13"/>
      <c r="F105" s="14">
        <f t="shared" si="3"/>
        <v>1</v>
      </c>
      <c r="G105" s="3">
        <f>SUM(C103:C105)</f>
        <v>20</v>
      </c>
      <c r="H105" s="3">
        <f>SUM(E103:E105)</f>
        <v>76</v>
      </c>
    </row>
    <row r="106" spans="1:9" s="20" customFormat="1" x14ac:dyDescent="0.25">
      <c r="A106" s="9"/>
      <c r="B106" s="14" t="s">
        <v>307</v>
      </c>
      <c r="C106" s="9">
        <f>SUM(C87:C105)</f>
        <v>40</v>
      </c>
      <c r="D106" s="14"/>
      <c r="E106" s="9">
        <f>SUM(E89:E105)</f>
        <v>101</v>
      </c>
      <c r="F106" s="14"/>
    </row>
    <row r="107" spans="1:9" x14ac:dyDescent="0.25">
      <c r="A107" s="12"/>
      <c r="B107" s="14" t="s">
        <v>5</v>
      </c>
      <c r="C107" s="9">
        <f>C4+C19+C25+SUM(C28:C34)+C39+SUM(C42:C82)+C106+C84</f>
        <v>282</v>
      </c>
      <c r="D107" s="16"/>
      <c r="E107" s="9">
        <f>E19+E25+E39+E47+E80+E106+E31</f>
        <v>229</v>
      </c>
      <c r="F107" s="14">
        <f t="shared" si="3"/>
        <v>511</v>
      </c>
    </row>
    <row r="108" spans="1:9" x14ac:dyDescent="0.25">
      <c r="A108" s="29"/>
      <c r="B108" s="61"/>
      <c r="C108" s="194"/>
      <c r="D108" s="27"/>
      <c r="E108" s="194"/>
      <c r="F108" s="61">
        <f>C107+E107</f>
        <v>511</v>
      </c>
    </row>
    <row r="109" spans="1:9" x14ac:dyDescent="0.25">
      <c r="A109" s="29"/>
      <c r="B109" s="61"/>
      <c r="C109" s="194"/>
      <c r="D109" s="27"/>
      <c r="E109" s="194"/>
      <c r="F109" s="61"/>
      <c r="I109" s="3">
        <v>285</v>
      </c>
    </row>
    <row r="110" spans="1:9" x14ac:dyDescent="0.25">
      <c r="A110" s="29"/>
      <c r="B110" s="61"/>
      <c r="C110" s="331" t="s">
        <v>274</v>
      </c>
      <c r="D110" s="331"/>
      <c r="E110" s="331"/>
      <c r="F110" s="331"/>
      <c r="I110" s="3">
        <f>I109-C106-C4</f>
        <v>232</v>
      </c>
    </row>
    <row r="111" spans="1:9" x14ac:dyDescent="0.25">
      <c r="A111" s="29"/>
      <c r="B111" s="61"/>
      <c r="C111" s="195" t="s">
        <v>393</v>
      </c>
      <c r="D111" s="43"/>
      <c r="E111" s="195"/>
      <c r="F111" s="195"/>
    </row>
    <row r="112" spans="1:9" x14ac:dyDescent="0.25">
      <c r="A112" s="29"/>
      <c r="B112" s="61"/>
      <c r="C112" s="198"/>
      <c r="D112" s="43"/>
      <c r="E112" s="198"/>
      <c r="F112" s="198"/>
    </row>
    <row r="113" spans="2:6" x14ac:dyDescent="0.25">
      <c r="C113" s="199" t="s">
        <v>394</v>
      </c>
      <c r="D113" s="17"/>
      <c r="E113" s="196"/>
      <c r="F113" s="196"/>
    </row>
    <row r="114" spans="2:6" x14ac:dyDescent="0.25">
      <c r="C114" s="17" t="s">
        <v>395</v>
      </c>
      <c r="D114" s="17"/>
      <c r="E114" s="196"/>
      <c r="F114" s="196"/>
    </row>
    <row r="121" spans="2:6" x14ac:dyDescent="0.25">
      <c r="C121" s="56"/>
    </row>
    <row r="122" spans="2:6" x14ac:dyDescent="0.25">
      <c r="B122" s="56"/>
      <c r="C122" s="56"/>
    </row>
    <row r="123" spans="2:6" x14ac:dyDescent="0.25">
      <c r="B123" s="56"/>
      <c r="C123" s="56"/>
    </row>
    <row r="124" spans="2:6" x14ac:dyDescent="0.25">
      <c r="B124" s="56"/>
      <c r="C124" s="56"/>
      <c r="E124" s="56"/>
    </row>
    <row r="125" spans="2:6" x14ac:dyDescent="0.25">
      <c r="B125" s="56"/>
      <c r="C125" s="56"/>
    </row>
    <row r="126" spans="2:6" x14ac:dyDescent="0.25">
      <c r="B126" s="56"/>
      <c r="C126" s="56"/>
    </row>
    <row r="127" spans="2:6" x14ac:dyDescent="0.25">
      <c r="B127" s="56"/>
      <c r="C127" s="56"/>
    </row>
    <row r="128" spans="2:6" x14ac:dyDescent="0.25">
      <c r="C128" s="56"/>
    </row>
  </sheetData>
  <mergeCells count="2">
    <mergeCell ref="D2:D3"/>
    <mergeCell ref="C110:F110"/>
  </mergeCells>
  <pageMargins left="0.7" right="0.7" top="0.75" bottom="0.75" header="0.3" footer="0.3"/>
  <pageSetup paperSize="258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opLeftCell="A46" workbookViewId="0">
      <selection activeCell="B57" sqref="B57"/>
    </sheetView>
  </sheetViews>
  <sheetFormatPr defaultRowHeight="15" x14ac:dyDescent="0.25"/>
  <cols>
    <col min="1" max="1" width="5.42578125" style="1" customWidth="1"/>
    <col min="2" max="2" width="52.42578125" style="3" customWidth="1"/>
    <col min="3" max="3" width="16.5703125" style="3" customWidth="1"/>
    <col min="4" max="4" width="11.85546875" style="3" customWidth="1"/>
    <col min="5" max="5" width="12.42578125" style="3" customWidth="1"/>
    <col min="6" max="6" width="15.28515625" style="3" customWidth="1"/>
    <col min="7" max="7" width="15.28515625" style="1" customWidth="1"/>
    <col min="8" max="9" width="15.28515625" style="3" customWidth="1"/>
    <col min="10" max="10" width="9.140625" style="3"/>
    <col min="11" max="11" width="9" style="3" customWidth="1"/>
    <col min="12" max="16384" width="9.140625" style="3"/>
  </cols>
  <sheetData>
    <row r="1" spans="1:19" x14ac:dyDescent="0.25">
      <c r="A1" s="18" t="s">
        <v>81</v>
      </c>
      <c r="B1" s="18"/>
      <c r="C1" s="18"/>
    </row>
    <row r="2" spans="1:19" s="6" customFormat="1" ht="29.25" customHeight="1" x14ac:dyDescent="0.25">
      <c r="A2" s="4" t="s">
        <v>0</v>
      </c>
      <c r="B2" s="4" t="s">
        <v>1</v>
      </c>
      <c r="C2" s="4" t="s">
        <v>2</v>
      </c>
      <c r="D2" s="323" t="s">
        <v>82</v>
      </c>
      <c r="E2" s="4" t="s">
        <v>3</v>
      </c>
      <c r="F2" s="4" t="s">
        <v>5</v>
      </c>
      <c r="G2" s="26"/>
      <c r="H2" s="26"/>
      <c r="I2" s="26"/>
    </row>
    <row r="3" spans="1:19" s="6" customFormat="1" ht="15" customHeight="1" x14ac:dyDescent="0.25">
      <c r="A3" s="4"/>
      <c r="B3" s="4"/>
      <c r="C3" s="4"/>
      <c r="D3" s="324"/>
      <c r="E3" s="4"/>
      <c r="F3" s="4"/>
      <c r="G3" s="26"/>
      <c r="H3" s="26"/>
      <c r="I3" s="26"/>
    </row>
    <row r="4" spans="1:19" s="10" customFormat="1" ht="15" customHeight="1" x14ac:dyDescent="0.25">
      <c r="A4" s="7">
        <v>1</v>
      </c>
      <c r="B4" s="11" t="s">
        <v>37</v>
      </c>
      <c r="C4" s="7">
        <v>14</v>
      </c>
      <c r="D4" s="7"/>
      <c r="E4" s="7"/>
      <c r="F4" s="16">
        <f>SUM(C4:E4)</f>
        <v>14</v>
      </c>
      <c r="G4" s="28" t="s">
        <v>126</v>
      </c>
      <c r="H4" s="27"/>
      <c r="I4" s="27"/>
    </row>
    <row r="5" spans="1:19" s="25" customFormat="1" ht="15" customHeight="1" x14ac:dyDescent="0.25">
      <c r="A5" s="21">
        <f>A4+1</f>
        <v>2</v>
      </c>
      <c r="B5" s="23" t="s">
        <v>23</v>
      </c>
      <c r="C5" s="23">
        <v>9</v>
      </c>
      <c r="D5" s="23">
        <v>5</v>
      </c>
      <c r="E5" s="23">
        <v>2</v>
      </c>
      <c r="F5" s="38">
        <f t="shared" ref="F5:F61" si="0">SUM(C5:E5)</f>
        <v>16</v>
      </c>
      <c r="G5" s="39" t="s">
        <v>123</v>
      </c>
      <c r="H5" s="40">
        <f>2+C23+C44+SUM(C6:C15)</f>
        <v>26</v>
      </c>
      <c r="I5" s="40"/>
      <c r="J5" s="25">
        <f>D5+C5</f>
        <v>14</v>
      </c>
      <c r="K5" s="25" t="s">
        <v>83</v>
      </c>
      <c r="M5" s="41"/>
      <c r="N5" s="41"/>
      <c r="O5" s="41"/>
      <c r="P5" s="41"/>
      <c r="Q5" s="41"/>
      <c r="R5" s="41"/>
      <c r="S5" s="41"/>
    </row>
    <row r="6" spans="1:19" s="25" customFormat="1" ht="15" customHeight="1" x14ac:dyDescent="0.25">
      <c r="A6" s="21">
        <f t="shared" ref="A6:A61" si="1">A5+1</f>
        <v>3</v>
      </c>
      <c r="B6" s="23" t="s">
        <v>24</v>
      </c>
      <c r="C6" s="23">
        <v>3</v>
      </c>
      <c r="D6" s="23"/>
      <c r="E6" s="23"/>
      <c r="F6" s="38">
        <f t="shared" si="0"/>
        <v>3</v>
      </c>
      <c r="G6" s="39" t="s">
        <v>110</v>
      </c>
      <c r="H6" s="40">
        <f>1+1+SUM(C5:D5)+C16+C24+C25</f>
        <v>70</v>
      </c>
      <c r="I6" s="40"/>
      <c r="J6" s="25">
        <f>SUM(C6:C15)</f>
        <v>22</v>
      </c>
      <c r="K6" s="25" t="s">
        <v>84</v>
      </c>
      <c r="M6" s="41"/>
      <c r="N6" s="41"/>
      <c r="O6" s="41"/>
      <c r="P6" s="41"/>
      <c r="Q6" s="41"/>
      <c r="R6" s="41"/>
      <c r="S6" s="41"/>
    </row>
    <row r="7" spans="1:19" s="25" customFormat="1" ht="15" customHeight="1" x14ac:dyDescent="0.25">
      <c r="A7" s="21">
        <f t="shared" si="1"/>
        <v>4</v>
      </c>
      <c r="B7" s="23" t="s">
        <v>25</v>
      </c>
      <c r="C7" s="23">
        <v>2</v>
      </c>
      <c r="D7" s="23"/>
      <c r="E7" s="23"/>
      <c r="F7" s="38">
        <f t="shared" si="0"/>
        <v>2</v>
      </c>
      <c r="G7" s="39" t="s">
        <v>124</v>
      </c>
      <c r="H7" s="40">
        <f>C30</f>
        <v>1</v>
      </c>
      <c r="I7" s="40"/>
      <c r="J7" s="25">
        <f>C16</f>
        <v>3</v>
      </c>
      <c r="K7" s="25" t="s">
        <v>34</v>
      </c>
      <c r="M7" s="41"/>
      <c r="N7" s="41"/>
      <c r="O7" s="41"/>
      <c r="P7" s="50"/>
      <c r="Q7" s="50"/>
      <c r="R7" s="41"/>
      <c r="S7" s="41"/>
    </row>
    <row r="8" spans="1:19" s="25" customFormat="1" ht="15" customHeight="1" x14ac:dyDescent="0.25">
      <c r="A8" s="21">
        <f t="shared" si="1"/>
        <v>5</v>
      </c>
      <c r="B8" s="23" t="s">
        <v>32</v>
      </c>
      <c r="C8" s="23">
        <v>1</v>
      </c>
      <c r="D8" s="23"/>
      <c r="E8" s="23"/>
      <c r="F8" s="38">
        <f t="shared" si="0"/>
        <v>1</v>
      </c>
      <c r="G8" s="39" t="s">
        <v>125</v>
      </c>
      <c r="H8" s="40">
        <f>C17+SUM(C26:C28)+C31+D31+C47</f>
        <v>94</v>
      </c>
      <c r="I8" s="40"/>
      <c r="J8" s="25">
        <f>SUM(J5:J7)</f>
        <v>39</v>
      </c>
      <c r="K8" s="25" t="s">
        <v>85</v>
      </c>
      <c r="M8" s="41"/>
      <c r="N8" s="42"/>
      <c r="O8" s="41"/>
      <c r="P8" s="42"/>
      <c r="Q8" s="42"/>
      <c r="R8" s="41"/>
      <c r="S8" s="41"/>
    </row>
    <row r="9" spans="1:19" s="25" customFormat="1" x14ac:dyDescent="0.25">
      <c r="A9" s="21">
        <f t="shared" si="1"/>
        <v>6</v>
      </c>
      <c r="B9" s="23" t="s">
        <v>26</v>
      </c>
      <c r="C9" s="23">
        <v>3</v>
      </c>
      <c r="D9" s="23"/>
      <c r="E9" s="23"/>
      <c r="F9" s="38">
        <f t="shared" si="0"/>
        <v>3</v>
      </c>
      <c r="G9" s="39" t="s">
        <v>127</v>
      </c>
      <c r="H9" s="40">
        <f>C29+2</f>
        <v>8</v>
      </c>
      <c r="I9" s="57" t="s">
        <v>138</v>
      </c>
      <c r="M9" s="41"/>
      <c r="N9" s="42"/>
      <c r="O9" s="41"/>
      <c r="P9" s="42"/>
      <c r="Q9" s="42"/>
      <c r="R9" s="41"/>
      <c r="S9" s="41"/>
    </row>
    <row r="10" spans="1:19" s="25" customFormat="1" x14ac:dyDescent="0.25">
      <c r="A10" s="21">
        <f t="shared" si="1"/>
        <v>7</v>
      </c>
      <c r="B10" s="23" t="s">
        <v>27</v>
      </c>
      <c r="C10" s="23">
        <v>4</v>
      </c>
      <c r="D10" s="23"/>
      <c r="E10" s="23"/>
      <c r="F10" s="38">
        <f t="shared" si="0"/>
        <v>4</v>
      </c>
      <c r="G10" s="39"/>
      <c r="H10" s="40"/>
      <c r="I10" s="40"/>
      <c r="M10" s="41"/>
      <c r="N10" s="42"/>
      <c r="O10" s="41"/>
      <c r="P10" s="42"/>
      <c r="Q10" s="42"/>
      <c r="R10" s="41"/>
      <c r="S10" s="41"/>
    </row>
    <row r="11" spans="1:19" s="25" customFormat="1" x14ac:dyDescent="0.25">
      <c r="A11" s="21">
        <f t="shared" si="1"/>
        <v>8</v>
      </c>
      <c r="B11" s="23" t="s">
        <v>28</v>
      </c>
      <c r="C11" s="23">
        <v>3</v>
      </c>
      <c r="D11" s="23"/>
      <c r="E11" s="23"/>
      <c r="F11" s="38">
        <f t="shared" si="0"/>
        <v>3</v>
      </c>
      <c r="G11" s="52" t="s">
        <v>128</v>
      </c>
      <c r="I11" s="40"/>
      <c r="M11" s="41"/>
      <c r="N11" s="42" t="s">
        <v>78</v>
      </c>
      <c r="O11" s="41" t="s">
        <v>86</v>
      </c>
      <c r="P11" s="42"/>
      <c r="Q11" s="42"/>
      <c r="R11" s="41"/>
      <c r="S11" s="41"/>
    </row>
    <row r="12" spans="1:19" s="25" customFormat="1" x14ac:dyDescent="0.25">
      <c r="A12" s="21">
        <f t="shared" si="1"/>
        <v>9</v>
      </c>
      <c r="B12" s="23" t="s">
        <v>29</v>
      </c>
      <c r="C12" s="23">
        <v>2</v>
      </c>
      <c r="D12" s="23"/>
      <c r="E12" s="23"/>
      <c r="F12" s="38">
        <f t="shared" si="0"/>
        <v>2</v>
      </c>
      <c r="G12" s="52" t="s">
        <v>123</v>
      </c>
      <c r="H12" s="25">
        <f>1</f>
        <v>1</v>
      </c>
      <c r="I12" s="40"/>
      <c r="M12" s="41" t="s">
        <v>83</v>
      </c>
      <c r="N12" s="42">
        <f>C5+D5</f>
        <v>14</v>
      </c>
      <c r="O12" s="41">
        <f>E5</f>
        <v>2</v>
      </c>
      <c r="P12" s="42"/>
      <c r="Q12" s="51"/>
      <c r="R12" s="41"/>
      <c r="S12" s="41"/>
    </row>
    <row r="13" spans="1:19" s="25" customFormat="1" x14ac:dyDescent="0.25">
      <c r="A13" s="21">
        <f t="shared" si="1"/>
        <v>10</v>
      </c>
      <c r="B13" s="23" t="s">
        <v>30</v>
      </c>
      <c r="C13" s="23">
        <v>2</v>
      </c>
      <c r="D13" s="23"/>
      <c r="E13" s="23"/>
      <c r="F13" s="38">
        <f t="shared" si="0"/>
        <v>2</v>
      </c>
      <c r="G13" s="39" t="s">
        <v>110</v>
      </c>
      <c r="H13" s="25">
        <f>2+6</f>
        <v>8</v>
      </c>
      <c r="I13" s="40"/>
      <c r="M13" s="41" t="s">
        <v>87</v>
      </c>
      <c r="N13" s="42">
        <f>SUM(C6:C15)</f>
        <v>22</v>
      </c>
      <c r="O13" s="41"/>
      <c r="P13" s="42"/>
      <c r="Q13" s="42"/>
      <c r="R13" s="41"/>
      <c r="S13" s="41"/>
    </row>
    <row r="14" spans="1:19" s="25" customFormat="1" x14ac:dyDescent="0.25">
      <c r="A14" s="21">
        <f t="shared" si="1"/>
        <v>11</v>
      </c>
      <c r="B14" s="23" t="s">
        <v>31</v>
      </c>
      <c r="C14" s="23">
        <v>1</v>
      </c>
      <c r="D14" s="23"/>
      <c r="E14" s="23"/>
      <c r="F14" s="38">
        <f t="shared" si="0"/>
        <v>1</v>
      </c>
      <c r="G14" s="52" t="s">
        <v>125</v>
      </c>
      <c r="H14" s="25">
        <v>2</v>
      </c>
      <c r="I14" s="40"/>
      <c r="M14" s="41"/>
      <c r="N14" s="42"/>
      <c r="O14" s="41"/>
      <c r="P14" s="42"/>
      <c r="Q14" s="42"/>
      <c r="R14" s="41"/>
      <c r="S14" s="41"/>
    </row>
    <row r="15" spans="1:19" s="25" customFormat="1" x14ac:dyDescent="0.25">
      <c r="A15" s="21">
        <f t="shared" si="1"/>
        <v>12</v>
      </c>
      <c r="B15" s="23" t="s">
        <v>33</v>
      </c>
      <c r="C15" s="23">
        <v>1</v>
      </c>
      <c r="D15" s="23"/>
      <c r="E15" s="23"/>
      <c r="F15" s="38">
        <f t="shared" si="0"/>
        <v>1</v>
      </c>
      <c r="G15" s="52" t="s">
        <v>130</v>
      </c>
      <c r="H15" s="25">
        <v>1</v>
      </c>
      <c r="I15" s="40"/>
      <c r="M15" s="41"/>
      <c r="N15" s="42"/>
      <c r="O15" s="41"/>
      <c r="P15" s="42"/>
      <c r="Q15" s="42"/>
      <c r="R15" s="41"/>
      <c r="S15" s="41"/>
    </row>
    <row r="16" spans="1:19" s="25" customFormat="1" x14ac:dyDescent="0.25">
      <c r="A16" s="21">
        <f t="shared" si="1"/>
        <v>13</v>
      </c>
      <c r="B16" s="23" t="s">
        <v>34</v>
      </c>
      <c r="C16" s="23">
        <v>3</v>
      </c>
      <c r="D16" s="23"/>
      <c r="E16" s="23"/>
      <c r="F16" s="38">
        <f t="shared" si="0"/>
        <v>3</v>
      </c>
      <c r="G16" s="52" t="s">
        <v>127</v>
      </c>
      <c r="H16" s="25">
        <v>4</v>
      </c>
      <c r="I16" s="40"/>
      <c r="M16" s="41"/>
      <c r="N16" s="42"/>
      <c r="O16" s="41"/>
      <c r="P16" s="42"/>
      <c r="Q16" s="42"/>
      <c r="R16" s="41"/>
      <c r="S16" s="41"/>
    </row>
    <row r="17" spans="1:19" s="25" customFormat="1" x14ac:dyDescent="0.25">
      <c r="A17" s="21">
        <f t="shared" si="1"/>
        <v>14</v>
      </c>
      <c r="B17" s="23" t="s">
        <v>38</v>
      </c>
      <c r="C17" s="23">
        <v>3</v>
      </c>
      <c r="D17" s="23"/>
      <c r="E17" s="23">
        <v>11</v>
      </c>
      <c r="F17" s="38">
        <f t="shared" si="0"/>
        <v>14</v>
      </c>
      <c r="G17" s="52"/>
      <c r="I17" s="40"/>
      <c r="M17" s="41"/>
      <c r="N17" s="42"/>
      <c r="O17" s="41"/>
      <c r="P17" s="42"/>
      <c r="Q17" s="42"/>
      <c r="R17" s="41"/>
      <c r="S17" s="41"/>
    </row>
    <row r="18" spans="1:19" s="49" customFormat="1" x14ac:dyDescent="0.25">
      <c r="A18" s="44">
        <f t="shared" si="1"/>
        <v>15</v>
      </c>
      <c r="B18" s="45" t="s">
        <v>39</v>
      </c>
      <c r="C18" s="45">
        <v>2</v>
      </c>
      <c r="D18" s="45"/>
      <c r="E18" s="45"/>
      <c r="F18" s="46">
        <f t="shared" si="0"/>
        <v>2</v>
      </c>
      <c r="G18" s="53" t="s">
        <v>131</v>
      </c>
      <c r="I18" s="48"/>
      <c r="K18" s="49">
        <f>SUM(I49:I64)+I57</f>
        <v>491</v>
      </c>
      <c r="M18" s="54"/>
      <c r="N18" s="55"/>
      <c r="O18" s="54"/>
      <c r="P18" s="55"/>
      <c r="Q18" s="55"/>
      <c r="R18" s="54"/>
      <c r="S18" s="54"/>
    </row>
    <row r="19" spans="1:19" s="49" customFormat="1" x14ac:dyDescent="0.25">
      <c r="A19" s="44">
        <f t="shared" si="1"/>
        <v>16</v>
      </c>
      <c r="B19" s="45" t="s">
        <v>9</v>
      </c>
      <c r="C19" s="45">
        <v>1</v>
      </c>
      <c r="D19" s="45"/>
      <c r="E19" s="45"/>
      <c r="F19" s="46">
        <f t="shared" si="0"/>
        <v>1</v>
      </c>
      <c r="G19" s="53" t="s">
        <v>123</v>
      </c>
      <c r="H19" s="49">
        <f>2</f>
        <v>2</v>
      </c>
      <c r="I19" s="48"/>
    </row>
    <row r="20" spans="1:19" s="49" customFormat="1" x14ac:dyDescent="0.25">
      <c r="A20" s="44">
        <f t="shared" si="1"/>
        <v>17</v>
      </c>
      <c r="B20" s="45" t="s">
        <v>40</v>
      </c>
      <c r="C20" s="45">
        <v>1</v>
      </c>
      <c r="D20" s="45"/>
      <c r="E20" s="45"/>
      <c r="F20" s="46">
        <f t="shared" si="0"/>
        <v>1</v>
      </c>
      <c r="G20" s="39" t="s">
        <v>110</v>
      </c>
      <c r="H20" s="49">
        <v>14</v>
      </c>
      <c r="I20" s="48"/>
      <c r="M20" s="54"/>
      <c r="N20" s="55"/>
      <c r="O20" s="54"/>
      <c r="P20" s="55"/>
      <c r="Q20" s="55"/>
      <c r="R20" s="54"/>
      <c r="S20" s="54"/>
    </row>
    <row r="21" spans="1:19" s="49" customFormat="1" x14ac:dyDescent="0.25">
      <c r="A21" s="44">
        <f t="shared" si="1"/>
        <v>18</v>
      </c>
      <c r="B21" s="45" t="s">
        <v>88</v>
      </c>
      <c r="C21" s="45"/>
      <c r="D21" s="45"/>
      <c r="E21" s="45">
        <v>2</v>
      </c>
      <c r="F21" s="46">
        <f t="shared" si="0"/>
        <v>2</v>
      </c>
      <c r="G21" s="39" t="s">
        <v>124</v>
      </c>
      <c r="H21" s="49">
        <f>C19+C37</f>
        <v>2</v>
      </c>
      <c r="I21" s="48"/>
      <c r="P21" s="55"/>
    </row>
    <row r="22" spans="1:19" s="49" customFormat="1" x14ac:dyDescent="0.25">
      <c r="A22" s="44">
        <f t="shared" si="1"/>
        <v>19</v>
      </c>
      <c r="B22" s="45" t="s">
        <v>41</v>
      </c>
      <c r="C22" s="45">
        <v>3</v>
      </c>
      <c r="D22" s="45"/>
      <c r="E22" s="45">
        <v>5</v>
      </c>
      <c r="F22" s="46">
        <f t="shared" si="0"/>
        <v>8</v>
      </c>
      <c r="G22" s="53" t="s">
        <v>125</v>
      </c>
      <c r="H22" s="49">
        <v>19</v>
      </c>
      <c r="I22" s="48"/>
      <c r="M22" s="54"/>
      <c r="N22" s="55"/>
      <c r="O22" s="54"/>
      <c r="P22" s="55"/>
      <c r="Q22" s="55"/>
      <c r="R22" s="54"/>
      <c r="S22" s="54"/>
    </row>
    <row r="23" spans="1:19" s="25" customFormat="1" x14ac:dyDescent="0.25">
      <c r="A23" s="21">
        <f t="shared" si="1"/>
        <v>20</v>
      </c>
      <c r="B23" s="23" t="s">
        <v>42</v>
      </c>
      <c r="C23" s="23">
        <v>1</v>
      </c>
      <c r="D23" s="23"/>
      <c r="E23" s="23"/>
      <c r="F23" s="38">
        <f t="shared" si="0"/>
        <v>1</v>
      </c>
      <c r="G23" s="52" t="s">
        <v>130</v>
      </c>
      <c r="H23" s="25">
        <v>1</v>
      </c>
      <c r="I23" s="40"/>
      <c r="M23" s="41"/>
      <c r="N23" s="42"/>
      <c r="O23" s="41"/>
      <c r="P23" s="42"/>
      <c r="Q23" s="42"/>
      <c r="R23" s="41"/>
      <c r="S23" s="41"/>
    </row>
    <row r="24" spans="1:19" s="25" customFormat="1" x14ac:dyDescent="0.25">
      <c r="A24" s="21">
        <f t="shared" si="1"/>
        <v>21</v>
      </c>
      <c r="B24" s="23" t="s">
        <v>136</v>
      </c>
      <c r="C24" s="23">
        <v>33</v>
      </c>
      <c r="D24" s="23"/>
      <c r="E24" s="23">
        <f>15+2</f>
        <v>17</v>
      </c>
      <c r="F24" s="38">
        <f t="shared" si="0"/>
        <v>50</v>
      </c>
      <c r="G24" s="39" t="s">
        <v>127</v>
      </c>
      <c r="H24" s="25">
        <v>11</v>
      </c>
      <c r="I24" s="40"/>
      <c r="J24" s="25">
        <f>SUM(C23:C27)+C29</f>
        <v>110</v>
      </c>
      <c r="K24" s="25" t="s">
        <v>64</v>
      </c>
      <c r="L24" s="25" t="s">
        <v>89</v>
      </c>
      <c r="M24" s="41"/>
      <c r="N24" s="42"/>
      <c r="O24" s="41"/>
      <c r="P24" s="41"/>
      <c r="Q24" s="41"/>
      <c r="R24" s="41"/>
      <c r="S24" s="41"/>
    </row>
    <row r="25" spans="1:19" s="25" customFormat="1" x14ac:dyDescent="0.25">
      <c r="A25" s="21"/>
      <c r="B25" s="23" t="s">
        <v>137</v>
      </c>
      <c r="C25" s="23">
        <v>18</v>
      </c>
      <c r="D25" s="23"/>
      <c r="E25" s="23"/>
      <c r="F25" s="38"/>
      <c r="G25" s="52" t="s">
        <v>139</v>
      </c>
      <c r="H25" s="25">
        <v>2</v>
      </c>
      <c r="I25" s="40"/>
      <c r="M25" s="41"/>
      <c r="N25" s="42"/>
      <c r="O25" s="41"/>
      <c r="P25" s="41"/>
      <c r="Q25" s="41"/>
      <c r="R25" s="41"/>
      <c r="S25" s="41"/>
    </row>
    <row r="26" spans="1:19" s="25" customFormat="1" x14ac:dyDescent="0.25">
      <c r="A26" s="21">
        <f>A24+1</f>
        <v>22</v>
      </c>
      <c r="B26" s="23" t="s">
        <v>44</v>
      </c>
      <c r="C26" s="23">
        <v>48</v>
      </c>
      <c r="D26" s="23"/>
      <c r="E26" s="23">
        <f>60+1</f>
        <v>61</v>
      </c>
      <c r="F26" s="38">
        <f t="shared" si="0"/>
        <v>109</v>
      </c>
      <c r="G26" s="52" t="s">
        <v>133</v>
      </c>
      <c r="I26" s="40"/>
      <c r="J26" s="25">
        <f>C28</f>
        <v>4</v>
      </c>
      <c r="K26" s="25" t="s">
        <v>90</v>
      </c>
      <c r="M26" s="41"/>
      <c r="N26" s="41"/>
      <c r="O26" s="41"/>
      <c r="P26" s="41"/>
      <c r="Q26" s="41"/>
      <c r="R26" s="41"/>
      <c r="S26" s="41"/>
    </row>
    <row r="27" spans="1:19" s="25" customFormat="1" x14ac:dyDescent="0.25">
      <c r="A27" s="21">
        <f t="shared" si="1"/>
        <v>23</v>
      </c>
      <c r="B27" s="23" t="s">
        <v>6</v>
      </c>
      <c r="C27" s="23">
        <v>4</v>
      </c>
      <c r="D27" s="23"/>
      <c r="E27" s="23"/>
      <c r="F27" s="38">
        <f t="shared" si="0"/>
        <v>4</v>
      </c>
      <c r="G27" s="52" t="s">
        <v>123</v>
      </c>
      <c r="H27" s="25">
        <f>3</f>
        <v>3</v>
      </c>
      <c r="I27" s="40"/>
      <c r="J27" s="25">
        <f>SUM(C30:C31)+D31</f>
        <v>35</v>
      </c>
      <c r="K27" s="25" t="s">
        <v>65</v>
      </c>
      <c r="M27" s="41"/>
      <c r="N27" s="41"/>
      <c r="O27" s="41"/>
      <c r="P27" s="41"/>
      <c r="Q27" s="41"/>
      <c r="R27" s="41"/>
      <c r="S27" s="41"/>
    </row>
    <row r="28" spans="1:19" s="25" customFormat="1" x14ac:dyDescent="0.25">
      <c r="A28" s="21">
        <f t="shared" si="1"/>
        <v>24</v>
      </c>
      <c r="B28" s="23" t="s">
        <v>45</v>
      </c>
      <c r="C28" s="23">
        <v>4</v>
      </c>
      <c r="D28" s="23"/>
      <c r="E28" s="23">
        <v>2</v>
      </c>
      <c r="F28" s="38">
        <f t="shared" si="0"/>
        <v>6</v>
      </c>
      <c r="G28" s="52" t="s">
        <v>110</v>
      </c>
      <c r="H28" s="25">
        <f>1+1+1</f>
        <v>3</v>
      </c>
      <c r="I28" s="40"/>
    </row>
    <row r="29" spans="1:19" s="25" customFormat="1" x14ac:dyDescent="0.25">
      <c r="A29" s="21">
        <f t="shared" si="1"/>
        <v>25</v>
      </c>
      <c r="B29" s="23" t="s">
        <v>22</v>
      </c>
      <c r="C29" s="23">
        <v>6</v>
      </c>
      <c r="D29" s="23"/>
      <c r="E29" s="23"/>
      <c r="F29" s="38">
        <f t="shared" si="0"/>
        <v>6</v>
      </c>
      <c r="G29" s="39" t="s">
        <v>125</v>
      </c>
      <c r="H29" s="25">
        <f>1+1</f>
        <v>2</v>
      </c>
      <c r="I29" s="40"/>
    </row>
    <row r="30" spans="1:19" s="25" customFormat="1" x14ac:dyDescent="0.25">
      <c r="A30" s="21">
        <f t="shared" si="1"/>
        <v>26</v>
      </c>
      <c r="B30" s="23" t="s">
        <v>7</v>
      </c>
      <c r="C30" s="23">
        <v>1</v>
      </c>
      <c r="D30" s="23"/>
      <c r="E30" s="23">
        <v>4</v>
      </c>
      <c r="F30" s="38">
        <f t="shared" si="0"/>
        <v>5</v>
      </c>
      <c r="G30" s="52" t="s">
        <v>127</v>
      </c>
      <c r="H30" s="25">
        <v>11</v>
      </c>
      <c r="I30" s="40"/>
    </row>
    <row r="31" spans="1:19" s="25" customFormat="1" x14ac:dyDescent="0.25">
      <c r="A31" s="21">
        <f t="shared" si="1"/>
        <v>27</v>
      </c>
      <c r="B31" s="23" t="s">
        <v>8</v>
      </c>
      <c r="C31" s="23">
        <v>33</v>
      </c>
      <c r="D31" s="23">
        <v>1</v>
      </c>
      <c r="E31" s="23">
        <v>10</v>
      </c>
      <c r="F31" s="38">
        <f t="shared" si="0"/>
        <v>44</v>
      </c>
      <c r="G31" s="39"/>
      <c r="H31" s="40"/>
      <c r="I31" s="40"/>
    </row>
    <row r="32" spans="1:19" s="49" customFormat="1" x14ac:dyDescent="0.25">
      <c r="A32" s="44">
        <f t="shared" si="1"/>
        <v>28</v>
      </c>
      <c r="B32" s="45" t="s">
        <v>35</v>
      </c>
      <c r="C32" s="45">
        <v>3</v>
      </c>
      <c r="D32" s="45"/>
      <c r="E32" s="45">
        <v>3</v>
      </c>
      <c r="F32" s="46">
        <f t="shared" si="0"/>
        <v>6</v>
      </c>
      <c r="G32" s="47"/>
      <c r="H32" s="48">
        <f>SUM(H5:H30)</f>
        <v>285</v>
      </c>
      <c r="I32" s="48"/>
      <c r="K32" s="49" t="s">
        <v>91</v>
      </c>
    </row>
    <row r="33" spans="1:11" s="49" customFormat="1" x14ac:dyDescent="0.25">
      <c r="A33" s="44">
        <f t="shared" si="1"/>
        <v>29</v>
      </c>
      <c r="B33" s="45" t="s">
        <v>92</v>
      </c>
      <c r="C33" s="45">
        <v>5</v>
      </c>
      <c r="D33" s="45"/>
      <c r="E33" s="45">
        <v>7</v>
      </c>
      <c r="F33" s="46">
        <f t="shared" si="0"/>
        <v>12</v>
      </c>
      <c r="G33" s="47"/>
      <c r="H33" s="48"/>
      <c r="I33" s="48"/>
      <c r="K33" s="49" t="s">
        <v>93</v>
      </c>
    </row>
    <row r="34" spans="1:11" s="49" customFormat="1" x14ac:dyDescent="0.25">
      <c r="A34" s="44">
        <f t="shared" si="1"/>
        <v>30</v>
      </c>
      <c r="B34" s="45" t="s">
        <v>94</v>
      </c>
      <c r="C34" s="45">
        <v>4</v>
      </c>
      <c r="D34" s="45"/>
      <c r="E34" s="45">
        <v>4</v>
      </c>
      <c r="F34" s="46">
        <f t="shared" si="0"/>
        <v>8</v>
      </c>
      <c r="G34" s="47"/>
      <c r="H34" s="48"/>
      <c r="I34" s="48"/>
      <c r="K34" s="49" t="s">
        <v>95</v>
      </c>
    </row>
    <row r="35" spans="1:11" x14ac:dyDescent="0.25">
      <c r="A35" s="12">
        <f t="shared" si="1"/>
        <v>31</v>
      </c>
      <c r="B35" s="13" t="s">
        <v>134</v>
      </c>
      <c r="C35" s="13">
        <v>3</v>
      </c>
      <c r="D35" s="13"/>
      <c r="E35" s="13">
        <v>2</v>
      </c>
      <c r="F35" s="16">
        <f t="shared" si="0"/>
        <v>5</v>
      </c>
      <c r="G35" s="28"/>
      <c r="H35" s="27"/>
      <c r="I35" s="27"/>
    </row>
    <row r="36" spans="1:11" s="49" customFormat="1" x14ac:dyDescent="0.25">
      <c r="A36" s="44">
        <f t="shared" si="1"/>
        <v>32</v>
      </c>
      <c r="B36" s="45" t="s">
        <v>47</v>
      </c>
      <c r="C36" s="45">
        <v>1</v>
      </c>
      <c r="D36" s="45"/>
      <c r="E36" s="45"/>
      <c r="F36" s="46">
        <f t="shared" si="0"/>
        <v>1</v>
      </c>
      <c r="G36" s="47"/>
      <c r="H36" s="48"/>
      <c r="I36" s="48"/>
    </row>
    <row r="37" spans="1:11" s="49" customFormat="1" x14ac:dyDescent="0.25">
      <c r="A37" s="44">
        <f t="shared" si="1"/>
        <v>33</v>
      </c>
      <c r="B37" s="45" t="s">
        <v>12</v>
      </c>
      <c r="C37" s="45">
        <v>1</v>
      </c>
      <c r="D37" s="45"/>
      <c r="E37" s="45"/>
      <c r="F37" s="46">
        <f t="shared" si="0"/>
        <v>1</v>
      </c>
      <c r="G37" s="47"/>
      <c r="H37" s="48"/>
      <c r="I37" s="48"/>
    </row>
    <row r="38" spans="1:11" s="49" customFormat="1" x14ac:dyDescent="0.25">
      <c r="A38" s="44">
        <f t="shared" si="1"/>
        <v>34</v>
      </c>
      <c r="B38" s="45" t="s">
        <v>13</v>
      </c>
      <c r="C38" s="45">
        <v>4</v>
      </c>
      <c r="D38" s="45"/>
      <c r="E38" s="45">
        <v>5</v>
      </c>
      <c r="F38" s="46">
        <f t="shared" si="0"/>
        <v>9</v>
      </c>
      <c r="G38" s="47"/>
      <c r="H38" s="48"/>
      <c r="I38" s="48"/>
    </row>
    <row r="39" spans="1:11" s="49" customFormat="1" x14ac:dyDescent="0.25">
      <c r="A39" s="44">
        <f t="shared" si="1"/>
        <v>35</v>
      </c>
      <c r="B39" s="45" t="s">
        <v>96</v>
      </c>
      <c r="C39" s="45">
        <v>1</v>
      </c>
      <c r="D39" s="45"/>
      <c r="E39" s="45"/>
      <c r="F39" s="46">
        <f t="shared" si="0"/>
        <v>1</v>
      </c>
      <c r="G39" s="47"/>
      <c r="H39" s="48"/>
      <c r="I39" s="48"/>
    </row>
    <row r="40" spans="1:11" s="49" customFormat="1" x14ac:dyDescent="0.25">
      <c r="A40" s="44">
        <f t="shared" si="1"/>
        <v>36</v>
      </c>
      <c r="B40" s="45" t="s">
        <v>14</v>
      </c>
      <c r="C40" s="45">
        <v>4</v>
      </c>
      <c r="D40" s="45"/>
      <c r="E40" s="45">
        <v>6</v>
      </c>
      <c r="F40" s="46">
        <f t="shared" si="0"/>
        <v>10</v>
      </c>
      <c r="G40" s="47"/>
      <c r="H40" s="48"/>
      <c r="I40" s="48"/>
    </row>
    <row r="41" spans="1:11" s="49" customFormat="1" x14ac:dyDescent="0.25">
      <c r="A41" s="44">
        <f t="shared" si="1"/>
        <v>37</v>
      </c>
      <c r="B41" s="45" t="s">
        <v>15</v>
      </c>
      <c r="C41" s="45">
        <v>5</v>
      </c>
      <c r="D41" s="45"/>
      <c r="E41" s="45"/>
      <c r="F41" s="46">
        <f t="shared" si="0"/>
        <v>5</v>
      </c>
      <c r="G41" s="47"/>
      <c r="H41" s="48"/>
      <c r="I41" s="48"/>
    </row>
    <row r="42" spans="1:11" s="49" customFormat="1" x14ac:dyDescent="0.25">
      <c r="A42" s="44">
        <f t="shared" si="1"/>
        <v>38</v>
      </c>
      <c r="B42" s="45" t="s">
        <v>16</v>
      </c>
      <c r="C42" s="45">
        <v>2</v>
      </c>
      <c r="D42" s="45"/>
      <c r="E42" s="45"/>
      <c r="F42" s="46">
        <f t="shared" si="0"/>
        <v>2</v>
      </c>
      <c r="G42" s="47"/>
      <c r="H42" s="48"/>
      <c r="I42" s="48"/>
    </row>
    <row r="43" spans="1:11" s="49" customFormat="1" x14ac:dyDescent="0.25">
      <c r="A43" s="44">
        <f t="shared" si="1"/>
        <v>39</v>
      </c>
      <c r="B43" s="45" t="s">
        <v>17</v>
      </c>
      <c r="C43" s="45">
        <v>1</v>
      </c>
      <c r="D43" s="45"/>
      <c r="E43" s="45"/>
      <c r="F43" s="46">
        <f t="shared" si="0"/>
        <v>1</v>
      </c>
      <c r="G43" s="47"/>
      <c r="H43" s="48"/>
      <c r="I43" s="48"/>
    </row>
    <row r="44" spans="1:11" s="25" customFormat="1" x14ac:dyDescent="0.25">
      <c r="A44" s="21">
        <f t="shared" si="1"/>
        <v>40</v>
      </c>
      <c r="B44" s="23" t="s">
        <v>48</v>
      </c>
      <c r="C44" s="23">
        <v>1</v>
      </c>
      <c r="D44" s="23"/>
      <c r="E44" s="23"/>
      <c r="F44" s="38">
        <f t="shared" si="0"/>
        <v>1</v>
      </c>
      <c r="G44" s="39"/>
      <c r="H44" s="40"/>
      <c r="I44" s="40"/>
    </row>
    <row r="45" spans="1:11" x14ac:dyDescent="0.25">
      <c r="A45" s="12">
        <f t="shared" si="1"/>
        <v>41</v>
      </c>
      <c r="B45" s="13" t="s">
        <v>97</v>
      </c>
      <c r="C45" s="13"/>
      <c r="D45" s="13"/>
      <c r="E45" s="13">
        <v>1</v>
      </c>
      <c r="F45" s="16">
        <f t="shared" si="0"/>
        <v>1</v>
      </c>
      <c r="G45" s="28"/>
      <c r="H45" s="27"/>
      <c r="I45" s="27"/>
    </row>
    <row r="46" spans="1:11" s="49" customFormat="1" x14ac:dyDescent="0.25">
      <c r="A46" s="44">
        <f t="shared" si="1"/>
        <v>42</v>
      </c>
      <c r="B46" s="45" t="s">
        <v>49</v>
      </c>
      <c r="C46" s="45">
        <v>2</v>
      </c>
      <c r="D46" s="45"/>
      <c r="E46" s="45">
        <v>2</v>
      </c>
      <c r="F46" s="46">
        <f t="shared" si="0"/>
        <v>4</v>
      </c>
      <c r="G46" s="47"/>
      <c r="H46" s="48"/>
      <c r="I46" s="48"/>
    </row>
    <row r="47" spans="1:11" s="25" customFormat="1" x14ac:dyDescent="0.25">
      <c r="A47" s="21">
        <f t="shared" si="1"/>
        <v>43</v>
      </c>
      <c r="B47" s="23" t="s">
        <v>50</v>
      </c>
      <c r="C47" s="23">
        <v>1</v>
      </c>
      <c r="D47" s="23"/>
      <c r="E47" s="23"/>
      <c r="F47" s="38">
        <f t="shared" si="0"/>
        <v>1</v>
      </c>
      <c r="G47" s="39"/>
      <c r="H47" s="40"/>
      <c r="I47" s="40"/>
    </row>
    <row r="48" spans="1:11" s="49" customFormat="1" x14ac:dyDescent="0.25">
      <c r="A48" s="44">
        <f t="shared" si="1"/>
        <v>44</v>
      </c>
      <c r="B48" s="45" t="s">
        <v>51</v>
      </c>
      <c r="C48" s="45">
        <v>1</v>
      </c>
      <c r="D48" s="45"/>
      <c r="E48" s="45"/>
      <c r="F48" s="46">
        <f t="shared" si="0"/>
        <v>1</v>
      </c>
      <c r="G48" s="47"/>
      <c r="H48" s="47" t="s">
        <v>122</v>
      </c>
      <c r="I48" s="48">
        <f>8+C44+C23</f>
        <v>10</v>
      </c>
    </row>
    <row r="49" spans="1:16" x14ac:dyDescent="0.25">
      <c r="A49" s="12">
        <f t="shared" si="1"/>
        <v>45</v>
      </c>
      <c r="B49" s="13" t="s">
        <v>98</v>
      </c>
      <c r="C49" s="13">
        <v>1</v>
      </c>
      <c r="D49" s="13"/>
      <c r="E49" s="13"/>
      <c r="F49" s="16">
        <f t="shared" si="0"/>
        <v>1</v>
      </c>
      <c r="G49" s="28"/>
      <c r="H49" s="39" t="s">
        <v>111</v>
      </c>
      <c r="I49" s="40">
        <f>6+C5+D5+C16+C18+C24+C32+C35+C36+C39+C43+C51+C52+C54+C50+C25</f>
        <v>94</v>
      </c>
    </row>
    <row r="50" spans="1:16" s="49" customFormat="1" x14ac:dyDescent="0.25">
      <c r="A50" s="44">
        <f t="shared" si="1"/>
        <v>46</v>
      </c>
      <c r="B50" s="45" t="s">
        <v>132</v>
      </c>
      <c r="C50" s="45">
        <v>3</v>
      </c>
      <c r="D50" s="45"/>
      <c r="E50" s="45"/>
      <c r="F50" s="46">
        <f t="shared" si="0"/>
        <v>3</v>
      </c>
      <c r="G50" s="47"/>
      <c r="H50" s="47" t="s">
        <v>112</v>
      </c>
      <c r="I50" s="48">
        <f>E5+E24+E32+E35+E45+E52+E54+E57+E58</f>
        <v>36</v>
      </c>
    </row>
    <row r="51" spans="1:16" s="25" customFormat="1" x14ac:dyDescent="0.25">
      <c r="A51" s="21">
        <f t="shared" si="1"/>
        <v>47</v>
      </c>
      <c r="B51" s="23" t="s">
        <v>99</v>
      </c>
      <c r="C51" s="23">
        <v>1</v>
      </c>
      <c r="D51" s="23"/>
      <c r="E51" s="23"/>
      <c r="F51" s="38">
        <f t="shared" si="0"/>
        <v>1</v>
      </c>
      <c r="G51" s="39"/>
      <c r="H51" s="39"/>
      <c r="I51" s="40"/>
    </row>
    <row r="52" spans="1:16" x14ac:dyDescent="0.25">
      <c r="A52" s="12">
        <f t="shared" si="1"/>
        <v>48</v>
      </c>
      <c r="B52" s="13" t="s">
        <v>135</v>
      </c>
      <c r="C52" s="13">
        <v>4</v>
      </c>
      <c r="D52" s="13"/>
      <c r="E52" s="13">
        <v>2</v>
      </c>
      <c r="F52" s="16">
        <f t="shared" si="0"/>
        <v>6</v>
      </c>
      <c r="G52" s="28"/>
      <c r="H52" s="39" t="s">
        <v>113</v>
      </c>
      <c r="I52" s="40">
        <f>C19+C30+C37</f>
        <v>3</v>
      </c>
    </row>
    <row r="53" spans="1:16" x14ac:dyDescent="0.25">
      <c r="A53" s="12">
        <f t="shared" si="1"/>
        <v>49</v>
      </c>
      <c r="B53" s="13" t="s">
        <v>129</v>
      </c>
      <c r="C53" s="13">
        <v>3</v>
      </c>
      <c r="D53" s="13"/>
      <c r="E53" s="13">
        <v>7</v>
      </c>
      <c r="F53" s="16">
        <f t="shared" si="0"/>
        <v>10</v>
      </c>
      <c r="G53" s="28"/>
      <c r="H53" s="39" t="s">
        <v>114</v>
      </c>
      <c r="I53" s="40">
        <f>E30</f>
        <v>4</v>
      </c>
      <c r="M53" s="19"/>
      <c r="N53" s="19"/>
    </row>
    <row r="54" spans="1:16" s="25" customFormat="1" x14ac:dyDescent="0.25">
      <c r="A54" s="21">
        <f t="shared" si="1"/>
        <v>50</v>
      </c>
      <c r="B54" s="23" t="s">
        <v>100</v>
      </c>
      <c r="C54" s="23">
        <v>1</v>
      </c>
      <c r="D54" s="23"/>
      <c r="E54" s="23">
        <v>6</v>
      </c>
      <c r="F54" s="38">
        <f t="shared" si="0"/>
        <v>7</v>
      </c>
      <c r="G54" s="39"/>
      <c r="H54" s="39"/>
      <c r="I54" s="40"/>
      <c r="M54" s="41"/>
      <c r="N54" s="41"/>
    </row>
    <row r="55" spans="1:16" x14ac:dyDescent="0.25">
      <c r="A55" s="12">
        <f t="shared" si="1"/>
        <v>51</v>
      </c>
      <c r="B55" s="13" t="s">
        <v>62</v>
      </c>
      <c r="C55" s="13"/>
      <c r="D55" s="13"/>
      <c r="E55" s="13">
        <v>1</v>
      </c>
      <c r="F55" s="16">
        <f t="shared" si="0"/>
        <v>1</v>
      </c>
      <c r="G55" s="28"/>
      <c r="H55" s="28" t="s">
        <v>115</v>
      </c>
      <c r="I55" s="27">
        <f>C17+C22+C26+C27+C28+C31+C33+C38+C40+D31+C42+C46+C47+C48+C49+C53</f>
        <v>119</v>
      </c>
      <c r="M55" s="19"/>
      <c r="N55" s="19"/>
    </row>
    <row r="56" spans="1:16" s="36" customFormat="1" x14ac:dyDescent="0.25">
      <c r="A56" s="31">
        <f t="shared" si="1"/>
        <v>52</v>
      </c>
      <c r="B56" s="32" t="s">
        <v>58</v>
      </c>
      <c r="C56" s="32">
        <v>1</v>
      </c>
      <c r="D56" s="32"/>
      <c r="E56" s="32"/>
      <c r="F56" s="33">
        <f t="shared" si="0"/>
        <v>1</v>
      </c>
      <c r="G56" s="34"/>
      <c r="H56" s="34" t="s">
        <v>116</v>
      </c>
      <c r="I56" s="35">
        <f>E17+E21+E22+E26+E28+E31+E33+E38+E40+E46+E53+E55</f>
        <v>119</v>
      </c>
      <c r="M56" s="37"/>
      <c r="N56" s="37"/>
    </row>
    <row r="57" spans="1:16" x14ac:dyDescent="0.25">
      <c r="A57" s="12">
        <f t="shared" si="1"/>
        <v>53</v>
      </c>
      <c r="B57" s="13" t="s">
        <v>59</v>
      </c>
      <c r="C57" s="13"/>
      <c r="D57" s="13"/>
      <c r="E57" s="13">
        <v>1</v>
      </c>
      <c r="F57" s="16">
        <f t="shared" si="0"/>
        <v>1</v>
      </c>
      <c r="G57" s="28"/>
      <c r="H57" s="3" t="s">
        <v>121</v>
      </c>
      <c r="I57" s="3">
        <f>C20+C56</f>
        <v>2</v>
      </c>
      <c r="M57" s="19"/>
      <c r="N57" s="19"/>
    </row>
    <row r="58" spans="1:16" x14ac:dyDescent="0.25">
      <c r="A58" s="12">
        <f t="shared" si="1"/>
        <v>54</v>
      </c>
      <c r="B58" s="13" t="s">
        <v>101</v>
      </c>
      <c r="C58" s="13"/>
      <c r="D58" s="13"/>
      <c r="E58" s="13">
        <v>2</v>
      </c>
      <c r="F58" s="16">
        <f t="shared" si="0"/>
        <v>2</v>
      </c>
      <c r="G58" s="28"/>
      <c r="H58" s="43" t="s">
        <v>117</v>
      </c>
      <c r="I58" s="27">
        <f>C29+C34+C41+C59</f>
        <v>34</v>
      </c>
      <c r="M58" s="19"/>
      <c r="N58" s="19" t="s">
        <v>102</v>
      </c>
      <c r="P58" s="3">
        <v>1</v>
      </c>
    </row>
    <row r="59" spans="1:16" x14ac:dyDescent="0.25">
      <c r="A59" s="12">
        <f t="shared" si="1"/>
        <v>55</v>
      </c>
      <c r="B59" s="13" t="s">
        <v>103</v>
      </c>
      <c r="C59" s="13">
        <v>19</v>
      </c>
      <c r="D59" s="13"/>
      <c r="E59" s="13">
        <v>70</v>
      </c>
      <c r="F59" s="16">
        <f t="shared" si="0"/>
        <v>89</v>
      </c>
      <c r="G59" s="28"/>
      <c r="H59" s="43" t="s">
        <v>118</v>
      </c>
      <c r="I59" s="27">
        <f>E34+E59</f>
        <v>74</v>
      </c>
      <c r="M59" s="19"/>
      <c r="N59" s="19" t="s">
        <v>104</v>
      </c>
      <c r="P59" s="3">
        <v>1</v>
      </c>
    </row>
    <row r="60" spans="1:16" x14ac:dyDescent="0.25">
      <c r="A60" s="12">
        <f t="shared" si="1"/>
        <v>56</v>
      </c>
      <c r="B60" s="13" t="s">
        <v>20</v>
      </c>
      <c r="C60" s="13">
        <v>1</v>
      </c>
      <c r="D60" s="13"/>
      <c r="E60" s="13">
        <v>2</v>
      </c>
      <c r="F60" s="16">
        <f t="shared" si="0"/>
        <v>3</v>
      </c>
      <c r="G60" s="28"/>
      <c r="H60" s="39"/>
      <c r="I60" s="40"/>
      <c r="M60" s="19"/>
      <c r="N60" s="19"/>
    </row>
    <row r="61" spans="1:16" x14ac:dyDescent="0.25">
      <c r="A61" s="12">
        <f t="shared" si="1"/>
        <v>57</v>
      </c>
      <c r="B61" s="13" t="s">
        <v>21</v>
      </c>
      <c r="C61" s="13">
        <v>1</v>
      </c>
      <c r="D61" s="13"/>
      <c r="E61" s="13"/>
      <c r="F61" s="16">
        <f t="shared" si="0"/>
        <v>1</v>
      </c>
      <c r="G61" s="28"/>
      <c r="H61" s="39" t="s">
        <v>119</v>
      </c>
      <c r="I61" s="40">
        <f>C60</f>
        <v>1</v>
      </c>
      <c r="M61" s="19"/>
      <c r="N61" s="19"/>
    </row>
    <row r="62" spans="1:16" x14ac:dyDescent="0.25">
      <c r="A62" s="12"/>
      <c r="B62" s="13"/>
      <c r="C62" s="13"/>
      <c r="D62" s="13"/>
      <c r="E62" s="13"/>
      <c r="F62" s="13"/>
      <c r="G62" s="29"/>
      <c r="H62" s="39" t="s">
        <v>120</v>
      </c>
      <c r="I62" s="40">
        <f>E60</f>
        <v>2</v>
      </c>
      <c r="M62" s="19"/>
      <c r="N62" s="19"/>
    </row>
    <row r="63" spans="1:16" x14ac:dyDescent="0.25">
      <c r="A63" s="12"/>
      <c r="B63" s="14" t="s">
        <v>5</v>
      </c>
      <c r="C63" s="14">
        <f>SUM(C4:C61)</f>
        <v>280</v>
      </c>
      <c r="D63" s="14">
        <f t="shared" ref="D63:E63" si="2">SUM(D4:D61)</f>
        <v>6</v>
      </c>
      <c r="E63" s="14">
        <f t="shared" si="2"/>
        <v>235</v>
      </c>
      <c r="F63" s="14">
        <f>SUM(F4:F61)</f>
        <v>503</v>
      </c>
      <c r="G63" s="30"/>
      <c r="H63" s="39"/>
      <c r="I63" s="40"/>
      <c r="M63" s="19"/>
      <c r="N63" s="19"/>
    </row>
    <row r="64" spans="1:16" x14ac:dyDescent="0.25">
      <c r="H64" s="39" t="s">
        <v>21</v>
      </c>
      <c r="I64" s="40">
        <f>C61</f>
        <v>1</v>
      </c>
      <c r="M64" s="19"/>
      <c r="N64" s="19"/>
    </row>
    <row r="65" spans="2:14" x14ac:dyDescent="0.25">
      <c r="B65" s="3" t="s">
        <v>2</v>
      </c>
      <c r="C65" s="3">
        <f>C63+D5+D31</f>
        <v>286</v>
      </c>
      <c r="H65" s="25"/>
      <c r="I65" s="25">
        <f>SUM(I48:I64)+22</f>
        <v>521</v>
      </c>
      <c r="M65" s="19"/>
      <c r="N65" s="19"/>
    </row>
    <row r="66" spans="2:14" x14ac:dyDescent="0.25">
      <c r="B66" s="3" t="s">
        <v>105</v>
      </c>
      <c r="C66" s="3">
        <f>E63</f>
        <v>235</v>
      </c>
      <c r="M66" s="19"/>
      <c r="N66" s="19"/>
    </row>
    <row r="67" spans="2:14" x14ac:dyDescent="0.25">
      <c r="C67" s="3">
        <f>C65+C66</f>
        <v>521</v>
      </c>
      <c r="L67" s="3">
        <f>E63-3</f>
        <v>232</v>
      </c>
      <c r="M67" s="19"/>
      <c r="N67" s="19"/>
    </row>
    <row r="68" spans="2:14" x14ac:dyDescent="0.25">
      <c r="M68" s="19"/>
      <c r="N68" s="19"/>
    </row>
    <row r="69" spans="2:14" x14ac:dyDescent="0.25">
      <c r="B69" s="3" t="s">
        <v>106</v>
      </c>
      <c r="C69" s="3" t="s">
        <v>78</v>
      </c>
      <c r="D69" s="3">
        <f>(SUM(C5:C48)+SUM(D5:D48))-2</f>
        <v>235</v>
      </c>
    </row>
    <row r="70" spans="2:14" x14ac:dyDescent="0.25">
      <c r="C70" s="3" t="s">
        <v>79</v>
      </c>
      <c r="D70" s="3">
        <f>SUM(E5:E48)</f>
        <v>144</v>
      </c>
    </row>
    <row r="71" spans="2:14" x14ac:dyDescent="0.25">
      <c r="B71" s="3" t="s">
        <v>107</v>
      </c>
      <c r="C71" s="3" t="s">
        <v>78</v>
      </c>
      <c r="D71" s="3">
        <f>SUM(C49:C61)+2</f>
        <v>37</v>
      </c>
      <c r="K71" s="3" t="s">
        <v>109</v>
      </c>
      <c r="M71" s="17">
        <v>223</v>
      </c>
    </row>
    <row r="72" spans="2:14" x14ac:dyDescent="0.25">
      <c r="C72" s="3" t="s">
        <v>79</v>
      </c>
      <c r="D72" s="3">
        <f>SUM(E49:E61)</f>
        <v>91</v>
      </c>
    </row>
    <row r="73" spans="2:14" x14ac:dyDescent="0.25">
      <c r="B73" s="3" t="s">
        <v>108</v>
      </c>
      <c r="D73" s="3">
        <f>SUM(D69:D72)</f>
        <v>507</v>
      </c>
    </row>
    <row r="81" spans="2:5" x14ac:dyDescent="0.25">
      <c r="C81" s="56"/>
    </row>
    <row r="82" spans="2:5" x14ac:dyDescent="0.25">
      <c r="B82" s="56"/>
      <c r="C82" s="56"/>
    </row>
    <row r="83" spans="2:5" x14ac:dyDescent="0.25">
      <c r="B83" s="56"/>
      <c r="C83" s="56"/>
    </row>
    <row r="84" spans="2:5" x14ac:dyDescent="0.25">
      <c r="B84" s="56"/>
      <c r="C84" s="56"/>
      <c r="E84" s="56"/>
    </row>
    <row r="85" spans="2:5" x14ac:dyDescent="0.25">
      <c r="B85" s="56"/>
      <c r="C85" s="56"/>
    </row>
    <row r="86" spans="2:5" x14ac:dyDescent="0.25">
      <c r="B86" s="56"/>
      <c r="C86" s="56"/>
    </row>
    <row r="87" spans="2:5" x14ac:dyDescent="0.25">
      <c r="B87" s="56"/>
      <c r="C87" s="56"/>
    </row>
    <row r="88" spans="2:5" x14ac:dyDescent="0.25">
      <c r="C88" s="56"/>
    </row>
    <row r="123" spans="11:12" x14ac:dyDescent="0.25">
      <c r="K123" s="20"/>
      <c r="L123" s="20"/>
    </row>
  </sheetData>
  <mergeCells count="1">
    <mergeCell ref="D2:D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103" workbookViewId="0">
      <selection activeCell="E124" sqref="E124"/>
    </sheetView>
  </sheetViews>
  <sheetFormatPr defaultRowHeight="15" x14ac:dyDescent="0.25"/>
  <cols>
    <col min="1" max="1" width="5.42578125" style="1" customWidth="1"/>
    <col min="2" max="2" width="50.71093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9" x14ac:dyDescent="0.25">
      <c r="A1" s="18" t="s">
        <v>398</v>
      </c>
      <c r="B1" s="18"/>
      <c r="C1" s="18"/>
    </row>
    <row r="2" spans="1:9" s="6" customFormat="1" x14ac:dyDescent="0.25">
      <c r="A2" s="202" t="s">
        <v>0</v>
      </c>
      <c r="B2" s="202" t="s">
        <v>1</v>
      </c>
      <c r="C2" s="202" t="s">
        <v>2</v>
      </c>
      <c r="D2" s="323" t="s">
        <v>82</v>
      </c>
      <c r="E2" s="202" t="s">
        <v>3</v>
      </c>
      <c r="F2" s="202" t="s">
        <v>5</v>
      </c>
    </row>
    <row r="3" spans="1:9" s="6" customFormat="1" ht="33" customHeight="1" x14ac:dyDescent="0.25">
      <c r="A3" s="202"/>
      <c r="B3" s="202"/>
      <c r="C3" s="202"/>
      <c r="D3" s="324"/>
      <c r="E3" s="202"/>
      <c r="F3" s="202"/>
    </row>
    <row r="4" spans="1:9" s="104" customFormat="1" x14ac:dyDescent="0.25">
      <c r="A4" s="101">
        <v>1</v>
      </c>
      <c r="B4" s="102" t="s">
        <v>37</v>
      </c>
      <c r="C4" s="103">
        <v>13</v>
      </c>
      <c r="D4" s="103"/>
      <c r="E4" s="103"/>
      <c r="F4" s="98">
        <f>C4+D4+E4</f>
        <v>13</v>
      </c>
    </row>
    <row r="5" spans="1:9" s="63" customFormat="1" x14ac:dyDescent="0.25">
      <c r="A5" s="7"/>
      <c r="B5" s="11" t="s">
        <v>63</v>
      </c>
      <c r="C5" s="202"/>
      <c r="D5" s="202"/>
      <c r="E5" s="202"/>
      <c r="F5" s="14"/>
    </row>
    <row r="6" spans="1:9" x14ac:dyDescent="0.25">
      <c r="A6" s="12">
        <f>A4+1</f>
        <v>2</v>
      </c>
      <c r="B6" s="13" t="s">
        <v>23</v>
      </c>
      <c r="C6" s="13">
        <v>6</v>
      </c>
      <c r="D6" s="13">
        <v>7</v>
      </c>
      <c r="E6" s="13">
        <f>4+1</f>
        <v>5</v>
      </c>
      <c r="F6" s="14">
        <f t="shared" ref="F6:F67" si="0">C6+D6+E6</f>
        <v>18</v>
      </c>
      <c r="H6" s="19"/>
      <c r="I6" s="19"/>
    </row>
    <row r="7" spans="1:9" x14ac:dyDescent="0.25">
      <c r="A7" s="12">
        <f t="shared" ref="A7:A18" si="1">A6+1</f>
        <v>3</v>
      </c>
      <c r="B7" s="13" t="s">
        <v>140</v>
      </c>
      <c r="C7" s="13">
        <v>1</v>
      </c>
      <c r="D7" s="13"/>
      <c r="E7" s="13"/>
      <c r="F7" s="14">
        <f t="shared" si="0"/>
        <v>1</v>
      </c>
      <c r="H7" s="19"/>
      <c r="I7" s="19"/>
    </row>
    <row r="8" spans="1:9" x14ac:dyDescent="0.25">
      <c r="A8" s="12">
        <f t="shared" si="1"/>
        <v>4</v>
      </c>
      <c r="B8" s="13" t="s">
        <v>24</v>
      </c>
      <c r="C8" s="13">
        <v>2</v>
      </c>
      <c r="D8" s="13"/>
      <c r="E8" s="13"/>
      <c r="F8" s="14">
        <f t="shared" si="0"/>
        <v>2</v>
      </c>
      <c r="H8" s="19"/>
      <c r="I8" s="19"/>
    </row>
    <row r="9" spans="1:9" x14ac:dyDescent="0.25">
      <c r="A9" s="12">
        <f t="shared" si="1"/>
        <v>5</v>
      </c>
      <c r="B9" s="13" t="s">
        <v>25</v>
      </c>
      <c r="C9" s="13">
        <v>2</v>
      </c>
      <c r="D9" s="13"/>
      <c r="E9" s="13"/>
      <c r="F9" s="14">
        <f t="shared" si="0"/>
        <v>2</v>
      </c>
      <c r="H9" s="19"/>
      <c r="I9" s="19"/>
    </row>
    <row r="10" spans="1:9" x14ac:dyDescent="0.25">
      <c r="A10" s="12">
        <f t="shared" si="1"/>
        <v>6</v>
      </c>
      <c r="B10" s="13" t="s">
        <v>32</v>
      </c>
      <c r="C10" s="13">
        <v>1</v>
      </c>
      <c r="D10" s="13"/>
      <c r="E10" s="13"/>
      <c r="F10" s="14">
        <f t="shared" si="0"/>
        <v>1</v>
      </c>
      <c r="H10" s="19"/>
      <c r="I10" s="19"/>
    </row>
    <row r="11" spans="1:9" x14ac:dyDescent="0.25">
      <c r="A11" s="12">
        <f t="shared" si="1"/>
        <v>7</v>
      </c>
      <c r="B11" s="13" t="s">
        <v>26</v>
      </c>
      <c r="C11" s="13">
        <v>2</v>
      </c>
      <c r="D11" s="13">
        <v>1</v>
      </c>
      <c r="E11" s="13"/>
      <c r="F11" s="14">
        <f t="shared" si="0"/>
        <v>3</v>
      </c>
      <c r="H11" s="19"/>
      <c r="I11" s="19"/>
    </row>
    <row r="12" spans="1:9" x14ac:dyDescent="0.25">
      <c r="A12" s="12">
        <f t="shared" si="1"/>
        <v>8</v>
      </c>
      <c r="B12" s="13" t="s">
        <v>27</v>
      </c>
      <c r="C12" s="13">
        <v>4</v>
      </c>
      <c r="D12" s="13"/>
      <c r="E12" s="13"/>
      <c r="F12" s="14">
        <f t="shared" si="0"/>
        <v>4</v>
      </c>
      <c r="H12" s="19"/>
      <c r="I12" s="19"/>
    </row>
    <row r="13" spans="1:9" x14ac:dyDescent="0.25">
      <c r="A13" s="12">
        <f t="shared" si="1"/>
        <v>9</v>
      </c>
      <c r="B13" s="13" t="s">
        <v>28</v>
      </c>
      <c r="C13" s="13">
        <v>2</v>
      </c>
      <c r="D13" s="13"/>
      <c r="E13" s="13"/>
      <c r="F13" s="14">
        <f t="shared" si="0"/>
        <v>2</v>
      </c>
      <c r="H13" s="19"/>
      <c r="I13" s="19"/>
    </row>
    <row r="14" spans="1:9" x14ac:dyDescent="0.25">
      <c r="A14" s="12">
        <f t="shared" si="1"/>
        <v>10</v>
      </c>
      <c r="B14" s="13" t="s">
        <v>29</v>
      </c>
      <c r="C14" s="13">
        <v>2</v>
      </c>
      <c r="D14" s="13"/>
      <c r="E14" s="13"/>
      <c r="F14" s="14">
        <f t="shared" si="0"/>
        <v>2</v>
      </c>
      <c r="H14" s="19"/>
      <c r="I14" s="19"/>
    </row>
    <row r="15" spans="1:9" x14ac:dyDescent="0.25">
      <c r="A15" s="12">
        <f t="shared" si="1"/>
        <v>11</v>
      </c>
      <c r="B15" s="13" t="s">
        <v>30</v>
      </c>
      <c r="C15" s="13">
        <v>2</v>
      </c>
      <c r="D15" s="13"/>
      <c r="E15" s="13"/>
      <c r="F15" s="14">
        <f t="shared" si="0"/>
        <v>2</v>
      </c>
      <c r="H15" s="19"/>
      <c r="I15" s="19"/>
    </row>
    <row r="16" spans="1:9" x14ac:dyDescent="0.25">
      <c r="A16" s="12">
        <f t="shared" si="1"/>
        <v>12</v>
      </c>
      <c r="B16" s="13" t="s">
        <v>31</v>
      </c>
      <c r="C16" s="13">
        <v>1</v>
      </c>
      <c r="D16" s="13"/>
      <c r="E16" s="13"/>
      <c r="F16" s="14">
        <f t="shared" si="0"/>
        <v>1</v>
      </c>
      <c r="H16" s="19"/>
      <c r="I16" s="19"/>
    </row>
    <row r="17" spans="1:11" x14ac:dyDescent="0.25">
      <c r="A17" s="12">
        <f t="shared" si="1"/>
        <v>13</v>
      </c>
      <c r="B17" s="13" t="s">
        <v>33</v>
      </c>
      <c r="C17" s="13">
        <v>1</v>
      </c>
      <c r="D17" s="13"/>
      <c r="E17" s="13"/>
      <c r="F17" s="14">
        <f t="shared" si="0"/>
        <v>1</v>
      </c>
      <c r="H17" s="19">
        <f>SUM(C7:C17)+D11</f>
        <v>21</v>
      </c>
      <c r="I17" s="19"/>
    </row>
    <row r="18" spans="1:11" x14ac:dyDescent="0.25">
      <c r="A18" s="12">
        <f t="shared" si="1"/>
        <v>14</v>
      </c>
      <c r="B18" s="13" t="s">
        <v>34</v>
      </c>
      <c r="C18" s="13">
        <v>2</v>
      </c>
      <c r="D18" s="13"/>
      <c r="E18" s="13"/>
      <c r="F18" s="14">
        <f t="shared" si="0"/>
        <v>2</v>
      </c>
      <c r="H18" s="19"/>
      <c r="I18" s="19"/>
    </row>
    <row r="19" spans="1:11" s="99" customFormat="1" x14ac:dyDescent="0.25">
      <c r="A19" s="97"/>
      <c r="B19" s="98" t="s">
        <v>303</v>
      </c>
      <c r="C19" s="97">
        <f>SUM(C6:C18)+D6+D11</f>
        <v>36</v>
      </c>
      <c r="D19" s="98"/>
      <c r="E19" s="98">
        <f>SUM(E6:E18)</f>
        <v>5</v>
      </c>
      <c r="F19" s="98"/>
      <c r="H19" s="100"/>
      <c r="I19" s="100"/>
    </row>
    <row r="20" spans="1:11" s="20" customFormat="1" x14ac:dyDescent="0.25">
      <c r="A20" s="9"/>
      <c r="B20" s="14"/>
      <c r="C20" s="9"/>
      <c r="D20" s="14"/>
      <c r="E20" s="14"/>
      <c r="F20" s="14"/>
      <c r="G20" s="123" t="s">
        <v>372</v>
      </c>
      <c r="H20" s="61"/>
      <c r="I20" s="61"/>
    </row>
    <row r="21" spans="1:11" s="20" customFormat="1" x14ac:dyDescent="0.25">
      <c r="A21" s="9"/>
      <c r="B21" s="14" t="s">
        <v>304</v>
      </c>
      <c r="C21" s="9"/>
      <c r="D21" s="14"/>
      <c r="E21" s="14"/>
      <c r="F21" s="14"/>
      <c r="H21" s="61"/>
      <c r="I21" s="61"/>
    </row>
    <row r="22" spans="1:11" x14ac:dyDescent="0.25">
      <c r="A22" s="12">
        <f>A18+1</f>
        <v>15</v>
      </c>
      <c r="B22" s="13" t="s">
        <v>136</v>
      </c>
      <c r="C22" s="13">
        <f>50-1</f>
        <v>49</v>
      </c>
      <c r="D22" s="13">
        <v>1</v>
      </c>
      <c r="E22" s="13">
        <f>16</f>
        <v>16</v>
      </c>
      <c r="F22" s="14">
        <f t="shared" si="0"/>
        <v>66</v>
      </c>
      <c r="H22" s="19"/>
      <c r="I22" s="19"/>
    </row>
    <row r="23" spans="1:11" x14ac:dyDescent="0.25">
      <c r="A23" s="12">
        <f>A22+1</f>
        <v>16</v>
      </c>
      <c r="B23" s="13" t="s">
        <v>44</v>
      </c>
      <c r="C23" s="13">
        <f>48-2</f>
        <v>46</v>
      </c>
      <c r="D23" s="13">
        <v>2</v>
      </c>
      <c r="E23" s="13">
        <f>55+1</f>
        <v>56</v>
      </c>
      <c r="F23" s="14">
        <f t="shared" si="0"/>
        <v>104</v>
      </c>
      <c r="H23" s="19" t="s">
        <v>334</v>
      </c>
      <c r="I23" s="19" t="s">
        <v>335</v>
      </c>
      <c r="J23" s="3">
        <v>1</v>
      </c>
      <c r="K23" s="3" t="s">
        <v>336</v>
      </c>
    </row>
    <row r="24" spans="1:11" x14ac:dyDescent="0.25">
      <c r="A24" s="12">
        <f>A23+1</f>
        <v>17</v>
      </c>
      <c r="B24" s="13" t="s">
        <v>22</v>
      </c>
      <c r="C24" s="13">
        <f>6-2</f>
        <v>4</v>
      </c>
      <c r="D24" s="13"/>
      <c r="E24" s="13"/>
      <c r="F24" s="14">
        <f t="shared" si="0"/>
        <v>4</v>
      </c>
      <c r="I24" s="3" t="s">
        <v>110</v>
      </c>
      <c r="J24" s="3">
        <v>1</v>
      </c>
      <c r="K24" s="3" t="s">
        <v>337</v>
      </c>
    </row>
    <row r="25" spans="1:11" s="99" customFormat="1" x14ac:dyDescent="0.25">
      <c r="A25" s="97"/>
      <c r="B25" s="98" t="s">
        <v>305</v>
      </c>
      <c r="C25" s="97">
        <f>SUM(C22:C24)+D22+D23</f>
        <v>102</v>
      </c>
      <c r="D25" s="98"/>
      <c r="E25" s="97">
        <f>SUM(E22:E23)</f>
        <v>72</v>
      </c>
      <c r="F25" s="98"/>
    </row>
    <row r="26" spans="1:11" x14ac:dyDescent="0.25">
      <c r="A26" s="12"/>
      <c r="B26" s="13"/>
      <c r="C26" s="13"/>
      <c r="D26" s="13"/>
      <c r="E26" s="13"/>
      <c r="F26" s="14"/>
    </row>
    <row r="27" spans="1:11" x14ac:dyDescent="0.25">
      <c r="A27" s="12"/>
      <c r="B27" s="14" t="s">
        <v>318</v>
      </c>
      <c r="C27" s="13"/>
      <c r="D27" s="13"/>
      <c r="E27" s="13"/>
      <c r="F27" s="14"/>
    </row>
    <row r="28" spans="1:11" x14ac:dyDescent="0.25">
      <c r="A28" s="12">
        <f>A24+1</f>
        <v>18</v>
      </c>
      <c r="B28" s="13" t="s">
        <v>6</v>
      </c>
      <c r="C28" s="13">
        <v>4</v>
      </c>
      <c r="D28" s="13"/>
      <c r="E28" s="13"/>
      <c r="F28" s="14">
        <f t="shared" si="0"/>
        <v>4</v>
      </c>
      <c r="H28" s="19"/>
      <c r="I28" s="19"/>
    </row>
    <row r="29" spans="1:11" x14ac:dyDescent="0.25">
      <c r="A29" s="12"/>
      <c r="B29" s="13"/>
      <c r="C29" s="13"/>
      <c r="D29" s="13"/>
      <c r="E29" s="13"/>
      <c r="F29" s="14"/>
      <c r="H29" s="19"/>
      <c r="I29" s="19"/>
      <c r="J29" s="3" t="s">
        <v>367</v>
      </c>
      <c r="K29" s="3">
        <f>E61+E104</f>
        <v>85</v>
      </c>
    </row>
    <row r="30" spans="1:11" x14ac:dyDescent="0.25">
      <c r="A30" s="12"/>
      <c r="B30" s="14" t="s">
        <v>319</v>
      </c>
      <c r="C30" s="13"/>
      <c r="D30" s="13"/>
      <c r="E30" s="13"/>
      <c r="F30" s="14"/>
      <c r="H30" s="19"/>
      <c r="I30" s="19"/>
      <c r="J30" s="3" t="s">
        <v>366</v>
      </c>
      <c r="K30" s="3" t="e">
        <f>E23+E31+E38+E42+E52+E55+E60+E67+E71+E80+E97+#REF!+E102+E103</f>
        <v>#REF!</v>
      </c>
    </row>
    <row r="31" spans="1:11" x14ac:dyDescent="0.25">
      <c r="A31" s="12">
        <f>A28+1</f>
        <v>19</v>
      </c>
      <c r="B31" s="13" t="s">
        <v>45</v>
      </c>
      <c r="C31" s="13">
        <v>4</v>
      </c>
      <c r="D31" s="13"/>
      <c r="E31" s="13">
        <v>2</v>
      </c>
      <c r="F31" s="14">
        <f t="shared" si="0"/>
        <v>6</v>
      </c>
      <c r="J31" s="3" t="s">
        <v>368</v>
      </c>
      <c r="K31" s="3">
        <f>E6+E22+E37+E46+E59+E90+E94+E95+E96+E98+E100+E101+E56</f>
        <v>48</v>
      </c>
    </row>
    <row r="32" spans="1:11" x14ac:dyDescent="0.25">
      <c r="A32" s="12"/>
      <c r="B32" s="13"/>
      <c r="C32" s="13"/>
      <c r="D32" s="13"/>
      <c r="E32" s="13"/>
      <c r="F32" s="14"/>
      <c r="K32" s="3" t="e">
        <f>SUM(K29:K31)</f>
        <v>#REF!</v>
      </c>
    </row>
    <row r="33" spans="1:9" x14ac:dyDescent="0.25">
      <c r="A33" s="12"/>
      <c r="B33" s="14" t="s">
        <v>317</v>
      </c>
      <c r="C33" s="13"/>
      <c r="D33" s="13"/>
      <c r="E33" s="13"/>
      <c r="F33" s="14"/>
    </row>
    <row r="34" spans="1:9" x14ac:dyDescent="0.25">
      <c r="A34" s="12">
        <f>A31+1</f>
        <v>20</v>
      </c>
      <c r="B34" s="13" t="s">
        <v>50</v>
      </c>
      <c r="C34" s="13">
        <v>1</v>
      </c>
      <c r="D34" s="13"/>
      <c r="E34" s="13"/>
      <c r="F34" s="14">
        <f t="shared" si="0"/>
        <v>1</v>
      </c>
    </row>
    <row r="35" spans="1:9" s="20" customFormat="1" x14ac:dyDescent="0.25">
      <c r="A35" s="9"/>
      <c r="B35" s="14"/>
      <c r="C35" s="9"/>
      <c r="D35" s="14"/>
      <c r="E35" s="9"/>
      <c r="F35" s="14"/>
    </row>
    <row r="36" spans="1:9" s="20" customFormat="1" x14ac:dyDescent="0.25">
      <c r="A36" s="9"/>
      <c r="B36" s="14" t="s">
        <v>309</v>
      </c>
      <c r="C36" s="9"/>
      <c r="D36" s="14"/>
      <c r="E36" s="9"/>
      <c r="F36" s="14"/>
    </row>
    <row r="37" spans="1:9" x14ac:dyDescent="0.25">
      <c r="A37" s="12">
        <f>A34+1</f>
        <v>21</v>
      </c>
      <c r="B37" s="13" t="s">
        <v>7</v>
      </c>
      <c r="C37" s="13">
        <v>1</v>
      </c>
      <c r="D37" s="13"/>
      <c r="E37" s="13">
        <v>2</v>
      </c>
      <c r="F37" s="14">
        <f t="shared" si="0"/>
        <v>3</v>
      </c>
    </row>
    <row r="38" spans="1:9" x14ac:dyDescent="0.25">
      <c r="A38" s="12">
        <f>A37+1</f>
        <v>22</v>
      </c>
      <c r="B38" s="13" t="s">
        <v>8</v>
      </c>
      <c r="C38" s="13">
        <v>33</v>
      </c>
      <c r="D38" s="13"/>
      <c r="E38" s="13">
        <f>10-1</f>
        <v>9</v>
      </c>
      <c r="F38" s="14">
        <f t="shared" si="0"/>
        <v>42</v>
      </c>
    </row>
    <row r="39" spans="1:9" s="99" customFormat="1" x14ac:dyDescent="0.25">
      <c r="A39" s="97"/>
      <c r="B39" s="98" t="s">
        <v>308</v>
      </c>
      <c r="C39" s="97">
        <f>SUM(C37:C38)</f>
        <v>34</v>
      </c>
      <c r="D39" s="97"/>
      <c r="E39" s="97">
        <f>SUM(E37:E38)</f>
        <v>11</v>
      </c>
      <c r="F39" s="98"/>
      <c r="G39" s="99">
        <f>SUM(F37:F38)</f>
        <v>45</v>
      </c>
    </row>
    <row r="40" spans="1:9" s="20" customFormat="1" x14ac:dyDescent="0.25">
      <c r="A40" s="9"/>
      <c r="B40" s="14"/>
      <c r="C40" s="9"/>
      <c r="D40" s="9"/>
      <c r="E40" s="9"/>
      <c r="F40" s="14"/>
    </row>
    <row r="41" spans="1:9" s="20" customFormat="1" x14ac:dyDescent="0.25">
      <c r="A41" s="9"/>
      <c r="B41" s="14" t="s">
        <v>310</v>
      </c>
      <c r="C41" s="9"/>
      <c r="D41" s="9"/>
      <c r="E41" s="9"/>
      <c r="F41" s="14"/>
    </row>
    <row r="42" spans="1:9" x14ac:dyDescent="0.25">
      <c r="A42" s="12">
        <f>A38+1</f>
        <v>23</v>
      </c>
      <c r="B42" s="13" t="s">
        <v>38</v>
      </c>
      <c r="C42" s="13">
        <v>3</v>
      </c>
      <c r="D42" s="13"/>
      <c r="E42" s="13">
        <f>10+3</f>
        <v>13</v>
      </c>
      <c r="F42" s="14">
        <f t="shared" si="0"/>
        <v>16</v>
      </c>
      <c r="H42" s="19"/>
      <c r="I42" s="19"/>
    </row>
    <row r="43" spans="1:9" x14ac:dyDescent="0.25">
      <c r="A43" s="12"/>
      <c r="B43" s="13"/>
      <c r="C43" s="9"/>
      <c r="D43" s="13"/>
      <c r="E43" s="13"/>
      <c r="F43" s="14"/>
      <c r="H43" s="19"/>
      <c r="I43" s="19"/>
    </row>
    <row r="44" spans="1:9" x14ac:dyDescent="0.25">
      <c r="A44" s="12"/>
      <c r="B44" s="14" t="s">
        <v>311</v>
      </c>
      <c r="C44" s="13"/>
      <c r="D44" s="13"/>
      <c r="E44" s="13"/>
      <c r="F44" s="14"/>
      <c r="H44" s="19"/>
      <c r="I44" s="19"/>
    </row>
    <row r="45" spans="1:9" x14ac:dyDescent="0.25">
      <c r="A45" s="12">
        <f>A42+1</f>
        <v>24</v>
      </c>
      <c r="B45" s="13" t="s">
        <v>48</v>
      </c>
      <c r="C45" s="13">
        <v>1</v>
      </c>
      <c r="D45" s="13"/>
      <c r="E45" s="13"/>
      <c r="F45" s="14">
        <f t="shared" si="0"/>
        <v>1</v>
      </c>
    </row>
    <row r="46" spans="1:9" x14ac:dyDescent="0.25">
      <c r="A46" s="12">
        <f>A45+1</f>
        <v>25</v>
      </c>
      <c r="B46" s="13" t="s">
        <v>97</v>
      </c>
      <c r="C46" s="13"/>
      <c r="D46" s="13"/>
      <c r="E46" s="13"/>
      <c r="F46" s="14">
        <f t="shared" si="0"/>
        <v>0</v>
      </c>
    </row>
    <row r="47" spans="1:9" s="20" customFormat="1" x14ac:dyDescent="0.25">
      <c r="A47" s="9"/>
      <c r="B47" s="14"/>
      <c r="C47" s="9"/>
      <c r="D47" s="14"/>
      <c r="E47" s="9">
        <f>SUM(E42:E46)</f>
        <v>13</v>
      </c>
      <c r="F47" s="14"/>
    </row>
    <row r="48" spans="1:9" s="20" customFormat="1" x14ac:dyDescent="0.25">
      <c r="A48" s="9"/>
      <c r="B48" s="14" t="s">
        <v>68</v>
      </c>
      <c r="C48" s="9"/>
      <c r="D48" s="14"/>
      <c r="E48" s="9"/>
      <c r="F48" s="14"/>
    </row>
    <row r="49" spans="1:9" x14ac:dyDescent="0.25">
      <c r="A49" s="12">
        <f>A46+1</f>
        <v>26</v>
      </c>
      <c r="B49" s="13" t="s">
        <v>39</v>
      </c>
      <c r="C49" s="13">
        <v>2</v>
      </c>
      <c r="D49" s="13"/>
      <c r="E49" s="13"/>
      <c r="F49" s="14">
        <f t="shared" si="0"/>
        <v>2</v>
      </c>
      <c r="H49" s="19"/>
      <c r="I49" s="19"/>
    </row>
    <row r="50" spans="1:9" x14ac:dyDescent="0.25">
      <c r="A50" s="12">
        <f t="shared" ref="A50:A77" si="2">A49+1</f>
        <v>27</v>
      </c>
      <c r="B50" s="13" t="s">
        <v>9</v>
      </c>
      <c r="C50" s="13">
        <v>1</v>
      </c>
      <c r="D50" s="13"/>
      <c r="E50" s="13"/>
      <c r="F50" s="14">
        <f t="shared" si="0"/>
        <v>1</v>
      </c>
    </row>
    <row r="51" spans="1:9" x14ac:dyDescent="0.25">
      <c r="A51" s="12">
        <f t="shared" si="2"/>
        <v>28</v>
      </c>
      <c r="B51" s="13" t="s">
        <v>40</v>
      </c>
      <c r="C51" s="13">
        <v>1</v>
      </c>
      <c r="D51" s="13"/>
      <c r="E51" s="13"/>
      <c r="F51" s="14">
        <f t="shared" si="0"/>
        <v>1</v>
      </c>
      <c r="H51" s="19"/>
      <c r="I51" s="19"/>
    </row>
    <row r="52" spans="1:9" x14ac:dyDescent="0.25">
      <c r="A52" s="12">
        <f t="shared" si="2"/>
        <v>29</v>
      </c>
      <c r="B52" s="13" t="s">
        <v>88</v>
      </c>
      <c r="C52" s="13"/>
      <c r="D52" s="13"/>
      <c r="E52" s="13">
        <f>2-1+1</f>
        <v>2</v>
      </c>
      <c r="F52" s="14">
        <f t="shared" si="0"/>
        <v>2</v>
      </c>
      <c r="G52" s="3">
        <f>SUM(F49:F52)</f>
        <v>6</v>
      </c>
    </row>
    <row r="53" spans="1:9" x14ac:dyDescent="0.25">
      <c r="A53" s="12"/>
      <c r="B53" s="13"/>
      <c r="C53" s="13"/>
      <c r="D53" s="13"/>
      <c r="E53" s="13"/>
      <c r="F53" s="14"/>
    </row>
    <row r="54" spans="1:9" x14ac:dyDescent="0.25">
      <c r="A54" s="12"/>
      <c r="B54" s="14" t="s">
        <v>312</v>
      </c>
      <c r="C54" s="13"/>
      <c r="D54" s="13"/>
      <c r="E54" s="13"/>
      <c r="F54" s="14"/>
    </row>
    <row r="55" spans="1:9" x14ac:dyDescent="0.25">
      <c r="A55" s="12">
        <f>A52+1</f>
        <v>30</v>
      </c>
      <c r="B55" s="13" t="s">
        <v>41</v>
      </c>
      <c r="C55" s="13">
        <v>3</v>
      </c>
      <c r="D55" s="13"/>
      <c r="E55" s="13">
        <v>4</v>
      </c>
      <c r="F55" s="14">
        <f t="shared" si="0"/>
        <v>7</v>
      </c>
      <c r="H55" s="19"/>
      <c r="I55" s="19"/>
    </row>
    <row r="56" spans="1:9" x14ac:dyDescent="0.25">
      <c r="A56" s="12">
        <f>A55+1</f>
        <v>31</v>
      </c>
      <c r="B56" s="13" t="s">
        <v>339</v>
      </c>
      <c r="C56" s="13"/>
      <c r="D56" s="13"/>
      <c r="E56" s="13">
        <v>1</v>
      </c>
      <c r="F56" s="14">
        <f t="shared" si="0"/>
        <v>1</v>
      </c>
      <c r="H56" s="19"/>
      <c r="I56" s="19"/>
    </row>
    <row r="57" spans="1:9" x14ac:dyDescent="0.25">
      <c r="A57" s="12"/>
      <c r="B57" s="13"/>
      <c r="C57" s="13"/>
      <c r="D57" s="13"/>
      <c r="E57" s="13"/>
      <c r="F57" s="14"/>
      <c r="H57" s="19"/>
      <c r="I57" s="19"/>
    </row>
    <row r="58" spans="1:9" x14ac:dyDescent="0.25">
      <c r="A58" s="12"/>
      <c r="B58" s="14" t="s">
        <v>306</v>
      </c>
      <c r="C58" s="13"/>
      <c r="D58" s="13"/>
      <c r="E58" s="13"/>
      <c r="F58" s="14"/>
      <c r="H58" s="19"/>
      <c r="I58" s="19"/>
    </row>
    <row r="59" spans="1:9" x14ac:dyDescent="0.25">
      <c r="A59" s="12">
        <f>A56+1</f>
        <v>32</v>
      </c>
      <c r="B59" s="13" t="s">
        <v>35</v>
      </c>
      <c r="C59" s="13">
        <v>3</v>
      </c>
      <c r="D59" s="13"/>
      <c r="E59" s="13">
        <f>2+4</f>
        <v>6</v>
      </c>
      <c r="F59" s="14">
        <f t="shared" si="0"/>
        <v>9</v>
      </c>
    </row>
    <row r="60" spans="1:9" x14ac:dyDescent="0.25">
      <c r="A60" s="12">
        <f t="shared" si="2"/>
        <v>33</v>
      </c>
      <c r="B60" s="13" t="s">
        <v>92</v>
      </c>
      <c r="C60" s="13">
        <v>5</v>
      </c>
      <c r="D60" s="13"/>
      <c r="E60" s="13">
        <v>7</v>
      </c>
      <c r="F60" s="14">
        <f t="shared" si="0"/>
        <v>12</v>
      </c>
    </row>
    <row r="61" spans="1:9" x14ac:dyDescent="0.25">
      <c r="A61" s="12">
        <f t="shared" si="2"/>
        <v>34</v>
      </c>
      <c r="B61" s="13" t="s">
        <v>94</v>
      </c>
      <c r="C61" s="13">
        <v>4</v>
      </c>
      <c r="D61" s="13"/>
      <c r="E61" s="13">
        <v>4</v>
      </c>
      <c r="F61" s="14">
        <f t="shared" si="0"/>
        <v>8</v>
      </c>
      <c r="G61" s="3">
        <f>C60+C61+E60+E61</f>
        <v>20</v>
      </c>
    </row>
    <row r="62" spans="1:9" x14ac:dyDescent="0.25">
      <c r="A62" s="12"/>
      <c r="B62" s="13"/>
      <c r="C62" s="13"/>
      <c r="D62" s="13"/>
      <c r="E62" s="13"/>
      <c r="F62" s="14"/>
    </row>
    <row r="63" spans="1:9" x14ac:dyDescent="0.25">
      <c r="A63" s="12"/>
      <c r="B63" s="14" t="s">
        <v>313</v>
      </c>
      <c r="C63" s="13"/>
      <c r="D63" s="13"/>
      <c r="E63" s="13"/>
      <c r="F63" s="14"/>
    </row>
    <row r="64" spans="1:9" x14ac:dyDescent="0.25">
      <c r="A64" s="12">
        <f>A61+1</f>
        <v>35</v>
      </c>
      <c r="B64" s="13" t="s">
        <v>289</v>
      </c>
      <c r="C64" s="13">
        <v>1</v>
      </c>
      <c r="D64" s="13"/>
      <c r="E64" s="13"/>
      <c r="F64" s="14">
        <f t="shared" si="0"/>
        <v>1</v>
      </c>
    </row>
    <row r="65" spans="1:7" x14ac:dyDescent="0.25">
      <c r="A65" s="12">
        <f t="shared" si="2"/>
        <v>36</v>
      </c>
      <c r="B65" s="13" t="s">
        <v>290</v>
      </c>
      <c r="C65" s="13">
        <v>2</v>
      </c>
      <c r="D65" s="13"/>
      <c r="E65" s="13"/>
      <c r="F65" s="14">
        <f t="shared" si="0"/>
        <v>2</v>
      </c>
    </row>
    <row r="66" spans="1:7" x14ac:dyDescent="0.25">
      <c r="A66" s="12">
        <f t="shared" si="2"/>
        <v>37</v>
      </c>
      <c r="B66" s="13" t="s">
        <v>291</v>
      </c>
      <c r="C66" s="13">
        <v>1</v>
      </c>
      <c r="D66" s="13"/>
      <c r="E66" s="13"/>
      <c r="F66" s="14">
        <f t="shared" si="0"/>
        <v>1</v>
      </c>
    </row>
    <row r="67" spans="1:7" x14ac:dyDescent="0.25">
      <c r="A67" s="12">
        <f t="shared" si="2"/>
        <v>38</v>
      </c>
      <c r="B67" s="13" t="s">
        <v>292</v>
      </c>
      <c r="C67" s="13">
        <v>4</v>
      </c>
      <c r="D67" s="13"/>
      <c r="E67" s="13">
        <v>4</v>
      </c>
      <c r="F67" s="14">
        <f t="shared" si="0"/>
        <v>8</v>
      </c>
      <c r="G67" s="3">
        <f>SUM(F64:F67)</f>
        <v>12</v>
      </c>
    </row>
    <row r="68" spans="1:7" x14ac:dyDescent="0.25">
      <c r="A68" s="12"/>
      <c r="B68" s="13"/>
      <c r="C68" s="13"/>
      <c r="D68" s="13"/>
      <c r="E68" s="13"/>
      <c r="F68" s="14"/>
    </row>
    <row r="69" spans="1:7" x14ac:dyDescent="0.25">
      <c r="A69" s="12"/>
      <c r="B69" s="14" t="s">
        <v>314</v>
      </c>
      <c r="C69" s="13"/>
      <c r="D69" s="13"/>
      <c r="E69" s="13"/>
      <c r="F69" s="14"/>
    </row>
    <row r="70" spans="1:7" x14ac:dyDescent="0.25">
      <c r="A70" s="12">
        <f>A67+1</f>
        <v>39</v>
      </c>
      <c r="B70" s="13" t="s">
        <v>400</v>
      </c>
      <c r="C70" s="13">
        <v>1</v>
      </c>
      <c r="D70" s="13"/>
      <c r="E70" s="13">
        <v>1</v>
      </c>
      <c r="F70" s="14"/>
    </row>
    <row r="71" spans="1:7" x14ac:dyDescent="0.25">
      <c r="A71" s="12">
        <f>A70+1</f>
        <v>40</v>
      </c>
      <c r="B71" s="13" t="s">
        <v>14</v>
      </c>
      <c r="C71" s="13">
        <v>3</v>
      </c>
      <c r="D71" s="13"/>
      <c r="E71" s="13">
        <f>6+1</f>
        <v>7</v>
      </c>
      <c r="F71" s="14">
        <f t="shared" ref="F71:F108" si="3">C71+D71+E71</f>
        <v>10</v>
      </c>
    </row>
    <row r="72" spans="1:7" x14ac:dyDescent="0.25">
      <c r="A72" s="12">
        <f t="shared" si="2"/>
        <v>41</v>
      </c>
      <c r="B72" s="13" t="s">
        <v>245</v>
      </c>
      <c r="C72" s="13">
        <v>5</v>
      </c>
      <c r="D72" s="13"/>
      <c r="E72" s="13"/>
      <c r="F72" s="14">
        <f t="shared" si="3"/>
        <v>5</v>
      </c>
    </row>
    <row r="73" spans="1:7" x14ac:dyDescent="0.25">
      <c r="A73" s="12"/>
      <c r="B73" s="13"/>
      <c r="C73" s="13"/>
      <c r="D73" s="13"/>
      <c r="E73" s="13"/>
      <c r="F73" s="14"/>
    </row>
    <row r="74" spans="1:7" x14ac:dyDescent="0.25">
      <c r="A74" s="12"/>
      <c r="B74" s="14" t="s">
        <v>315</v>
      </c>
      <c r="C74" s="13"/>
      <c r="D74" s="13"/>
      <c r="E74" s="13"/>
      <c r="F74" s="14"/>
    </row>
    <row r="75" spans="1:7" x14ac:dyDescent="0.25">
      <c r="A75" s="12">
        <f>A72+1</f>
        <v>42</v>
      </c>
      <c r="B75" s="13" t="s">
        <v>16</v>
      </c>
      <c r="C75" s="13">
        <v>2</v>
      </c>
      <c r="D75" s="13"/>
      <c r="E75" s="13"/>
      <c r="F75" s="14">
        <f t="shared" si="3"/>
        <v>2</v>
      </c>
    </row>
    <row r="76" spans="1:7" x14ac:dyDescent="0.25">
      <c r="A76" s="12">
        <f t="shared" si="2"/>
        <v>43</v>
      </c>
      <c r="B76" s="13" t="s">
        <v>17</v>
      </c>
      <c r="C76" s="13">
        <v>1</v>
      </c>
      <c r="D76" s="13"/>
      <c r="E76" s="13"/>
      <c r="F76" s="14">
        <f t="shared" si="3"/>
        <v>1</v>
      </c>
    </row>
    <row r="77" spans="1:7" x14ac:dyDescent="0.25">
      <c r="A77" s="12">
        <f t="shared" si="2"/>
        <v>44</v>
      </c>
      <c r="B77" s="13" t="s">
        <v>51</v>
      </c>
      <c r="C77" s="13">
        <v>1</v>
      </c>
      <c r="D77" s="13"/>
      <c r="E77" s="13"/>
      <c r="F77" s="14">
        <f t="shared" si="3"/>
        <v>1</v>
      </c>
    </row>
    <row r="78" spans="1:7" x14ac:dyDescent="0.25">
      <c r="A78" s="12"/>
      <c r="B78" s="13"/>
      <c r="C78" s="13"/>
      <c r="D78" s="13"/>
      <c r="E78" s="13"/>
      <c r="F78" s="14"/>
    </row>
    <row r="79" spans="1:7" x14ac:dyDescent="0.25">
      <c r="A79" s="12"/>
      <c r="B79" s="14" t="s">
        <v>316</v>
      </c>
      <c r="C79" s="13"/>
      <c r="D79" s="13"/>
      <c r="E79" s="13"/>
      <c r="F79" s="14"/>
    </row>
    <row r="80" spans="1:7" x14ac:dyDescent="0.25">
      <c r="A80" s="12">
        <f>A77+1</f>
        <v>45</v>
      </c>
      <c r="B80" s="13" t="s">
        <v>49</v>
      </c>
      <c r="C80" s="13">
        <f>2-1</f>
        <v>1</v>
      </c>
      <c r="D80" s="13">
        <v>1</v>
      </c>
      <c r="E80" s="13">
        <f>1+1</f>
        <v>2</v>
      </c>
      <c r="F80" s="14">
        <f t="shared" si="3"/>
        <v>4</v>
      </c>
    </row>
    <row r="81" spans="1:6" s="20" customFormat="1" x14ac:dyDescent="0.25">
      <c r="A81" s="9"/>
      <c r="B81" s="14"/>
      <c r="C81" s="9"/>
      <c r="D81" s="14"/>
      <c r="E81" s="9">
        <f>SUM(E49:E80)</f>
        <v>38</v>
      </c>
      <c r="F81" s="14">
        <f t="shared" si="3"/>
        <v>38</v>
      </c>
    </row>
    <row r="82" spans="1:6" s="20" customFormat="1" x14ac:dyDescent="0.25">
      <c r="A82" s="12">
        <f>A80+1</f>
        <v>46</v>
      </c>
      <c r="B82" s="14" t="s">
        <v>326</v>
      </c>
      <c r="C82" s="9"/>
      <c r="D82" s="14"/>
      <c r="E82" s="9"/>
      <c r="F82" s="14"/>
    </row>
    <row r="83" spans="1:6" s="20" customFormat="1" x14ac:dyDescent="0.25">
      <c r="A83" s="9"/>
      <c r="B83" s="16" t="s">
        <v>327</v>
      </c>
      <c r="C83" s="107">
        <v>1</v>
      </c>
      <c r="D83" s="14"/>
      <c r="E83" s="9"/>
      <c r="F83" s="14">
        <f t="shared" si="3"/>
        <v>1</v>
      </c>
    </row>
    <row r="84" spans="1:6" s="20" customFormat="1" x14ac:dyDescent="0.25">
      <c r="A84" s="9"/>
      <c r="B84" s="16"/>
      <c r="C84" s="107"/>
      <c r="D84" s="14"/>
      <c r="E84" s="9"/>
      <c r="F84" s="14"/>
    </row>
    <row r="85" spans="1:6" s="20" customFormat="1" x14ac:dyDescent="0.25">
      <c r="A85" s="9">
        <v>47</v>
      </c>
      <c r="B85" s="14" t="s">
        <v>370</v>
      </c>
      <c r="C85" s="107">
        <v>1</v>
      </c>
      <c r="D85" s="14"/>
      <c r="E85" s="9"/>
      <c r="F85" s="14"/>
    </row>
    <row r="86" spans="1:6" s="20" customFormat="1" x14ac:dyDescent="0.25">
      <c r="A86" s="9"/>
      <c r="B86" s="16"/>
      <c r="C86" s="107"/>
      <c r="D86" s="14"/>
      <c r="E86" s="9"/>
      <c r="F86" s="14"/>
    </row>
    <row r="87" spans="1:6" s="20" customFormat="1" x14ac:dyDescent="0.25">
      <c r="A87" s="9"/>
      <c r="B87" s="14" t="s">
        <v>191</v>
      </c>
      <c r="C87" s="9"/>
      <c r="D87" s="14"/>
      <c r="E87" s="9"/>
      <c r="F87" s="14"/>
    </row>
    <row r="88" spans="1:6" x14ac:dyDescent="0.25">
      <c r="A88" s="12">
        <f>A85+1</f>
        <v>48</v>
      </c>
      <c r="B88" s="13" t="s">
        <v>294</v>
      </c>
      <c r="C88" s="13">
        <v>1</v>
      </c>
      <c r="D88" s="13"/>
      <c r="E88" s="13"/>
      <c r="F88" s="14">
        <f t="shared" si="3"/>
        <v>1</v>
      </c>
    </row>
    <row r="89" spans="1:6" x14ac:dyDescent="0.25">
      <c r="A89" s="70">
        <f>A88+1</f>
        <v>49</v>
      </c>
      <c r="B89" s="13" t="s">
        <v>328</v>
      </c>
      <c r="C89" s="13">
        <v>2</v>
      </c>
      <c r="D89" s="13"/>
      <c r="E89" s="13"/>
      <c r="F89" s="14">
        <f t="shared" si="3"/>
        <v>2</v>
      </c>
    </row>
    <row r="90" spans="1:6" x14ac:dyDescent="0.25">
      <c r="A90" s="70">
        <f>A89+1</f>
        <v>50</v>
      </c>
      <c r="B90" s="13" t="s">
        <v>330</v>
      </c>
      <c r="C90" s="13">
        <v>3</v>
      </c>
      <c r="D90" s="13"/>
      <c r="E90" s="13">
        <v>2</v>
      </c>
      <c r="F90" s="14">
        <f t="shared" si="3"/>
        <v>5</v>
      </c>
    </row>
    <row r="91" spans="1:6" x14ac:dyDescent="0.25">
      <c r="A91" s="70">
        <f t="shared" ref="A91:A106" si="4">A90+1</f>
        <v>51</v>
      </c>
      <c r="B91" s="13" t="s">
        <v>391</v>
      </c>
      <c r="C91" s="13">
        <v>1</v>
      </c>
      <c r="D91" s="13"/>
      <c r="E91" s="13">
        <v>1</v>
      </c>
      <c r="F91" s="14">
        <f t="shared" si="3"/>
        <v>2</v>
      </c>
    </row>
    <row r="92" spans="1:6" x14ac:dyDescent="0.25">
      <c r="A92" s="70">
        <f t="shared" si="4"/>
        <v>52</v>
      </c>
      <c r="B92" s="13" t="s">
        <v>98</v>
      </c>
      <c r="C92" s="13">
        <v>1</v>
      </c>
      <c r="D92" s="13"/>
      <c r="E92" s="13"/>
      <c r="F92" s="14">
        <f t="shared" si="3"/>
        <v>1</v>
      </c>
    </row>
    <row r="93" spans="1:6" x14ac:dyDescent="0.25">
      <c r="A93" s="70">
        <f t="shared" si="4"/>
        <v>53</v>
      </c>
      <c r="B93" s="13" t="s">
        <v>373</v>
      </c>
      <c r="C93" s="13">
        <v>3</v>
      </c>
      <c r="D93" s="13"/>
      <c r="E93" s="13"/>
      <c r="F93" s="14">
        <f t="shared" si="3"/>
        <v>3</v>
      </c>
    </row>
    <row r="94" spans="1:6" x14ac:dyDescent="0.25">
      <c r="A94" s="70">
        <f t="shared" si="4"/>
        <v>54</v>
      </c>
      <c r="B94" s="13" t="s">
        <v>296</v>
      </c>
      <c r="C94" s="13">
        <v>1</v>
      </c>
      <c r="D94" s="13"/>
      <c r="E94" s="13">
        <v>1</v>
      </c>
      <c r="F94" s="14">
        <f t="shared" si="3"/>
        <v>2</v>
      </c>
    </row>
    <row r="95" spans="1:6" x14ac:dyDescent="0.25">
      <c r="A95" s="70">
        <f t="shared" si="4"/>
        <v>55</v>
      </c>
      <c r="B95" s="14" t="s">
        <v>325</v>
      </c>
      <c r="C95" s="13">
        <v>3</v>
      </c>
      <c r="D95" s="13"/>
      <c r="E95" s="13">
        <v>2</v>
      </c>
      <c r="F95" s="14">
        <f t="shared" si="3"/>
        <v>5</v>
      </c>
    </row>
    <row r="96" spans="1:6" x14ac:dyDescent="0.25">
      <c r="A96" s="70">
        <f t="shared" si="4"/>
        <v>56</v>
      </c>
      <c r="B96" s="14" t="s">
        <v>324</v>
      </c>
      <c r="C96" s="13">
        <v>1</v>
      </c>
      <c r="D96" s="13"/>
      <c r="E96" s="13">
        <v>1</v>
      </c>
      <c r="F96" s="14">
        <f t="shared" si="3"/>
        <v>2</v>
      </c>
    </row>
    <row r="97" spans="1:11" x14ac:dyDescent="0.25">
      <c r="A97" s="70">
        <f t="shared" si="4"/>
        <v>57</v>
      </c>
      <c r="B97" s="13" t="s">
        <v>129</v>
      </c>
      <c r="C97" s="13">
        <v>3</v>
      </c>
      <c r="D97" s="13"/>
      <c r="E97" s="13">
        <v>4</v>
      </c>
      <c r="F97" s="14">
        <f t="shared" si="3"/>
        <v>7</v>
      </c>
    </row>
    <row r="98" spans="1:11" x14ac:dyDescent="0.25">
      <c r="A98" s="70">
        <f t="shared" si="4"/>
        <v>58</v>
      </c>
      <c r="B98" s="13" t="s">
        <v>371</v>
      </c>
      <c r="C98" s="13"/>
      <c r="D98" s="13"/>
      <c r="E98" s="13">
        <f>6+2</f>
        <v>8</v>
      </c>
      <c r="F98" s="14">
        <f t="shared" si="3"/>
        <v>8</v>
      </c>
    </row>
    <row r="99" spans="1:11" x14ac:dyDescent="0.25">
      <c r="A99" s="70">
        <f t="shared" si="4"/>
        <v>59</v>
      </c>
      <c r="B99" s="13" t="s">
        <v>58</v>
      </c>
      <c r="C99" s="13">
        <v>1</v>
      </c>
      <c r="D99" s="13"/>
      <c r="E99" s="13"/>
      <c r="F99" s="14">
        <f t="shared" si="3"/>
        <v>1</v>
      </c>
    </row>
    <row r="100" spans="1:11" x14ac:dyDescent="0.25">
      <c r="A100" s="70">
        <f t="shared" si="4"/>
        <v>60</v>
      </c>
      <c r="B100" s="13" t="s">
        <v>301</v>
      </c>
      <c r="C100" s="13"/>
      <c r="D100" s="13"/>
      <c r="E100" s="13">
        <v>1</v>
      </c>
      <c r="F100" s="14">
        <f t="shared" si="3"/>
        <v>1</v>
      </c>
    </row>
    <row r="101" spans="1:11" x14ac:dyDescent="0.25">
      <c r="A101" s="70">
        <f t="shared" si="4"/>
        <v>61</v>
      </c>
      <c r="B101" s="13" t="s">
        <v>101</v>
      </c>
      <c r="C101" s="13"/>
      <c r="D101" s="13"/>
      <c r="E101" s="13">
        <v>3</v>
      </c>
      <c r="F101" s="14">
        <f t="shared" si="3"/>
        <v>3</v>
      </c>
    </row>
    <row r="102" spans="1:11" x14ac:dyDescent="0.25">
      <c r="A102" s="70">
        <f t="shared" si="4"/>
        <v>62</v>
      </c>
      <c r="B102" s="13" t="s">
        <v>273</v>
      </c>
      <c r="C102" s="13"/>
      <c r="D102" s="13"/>
      <c r="E102" s="13">
        <v>1</v>
      </c>
      <c r="F102" s="14">
        <f t="shared" si="3"/>
        <v>1</v>
      </c>
    </row>
    <row r="103" spans="1:11" x14ac:dyDescent="0.25">
      <c r="A103" s="70">
        <f t="shared" si="4"/>
        <v>63</v>
      </c>
      <c r="B103" s="13" t="s">
        <v>244</v>
      </c>
      <c r="C103" s="13"/>
      <c r="D103" s="13"/>
      <c r="E103" s="13">
        <v>1</v>
      </c>
      <c r="F103" s="14">
        <f t="shared" si="3"/>
        <v>1</v>
      </c>
      <c r="G103" s="3">
        <f>SUM(C88:C103)</f>
        <v>20</v>
      </c>
      <c r="H103" s="3">
        <f>SUM(E88:E103)</f>
        <v>25</v>
      </c>
    </row>
    <row r="104" spans="1:11" x14ac:dyDescent="0.25">
      <c r="A104" s="70">
        <f t="shared" si="4"/>
        <v>64</v>
      </c>
      <c r="B104" s="13" t="s">
        <v>103</v>
      </c>
      <c r="C104" s="13">
        <f>19-1</f>
        <v>18</v>
      </c>
      <c r="D104" s="13"/>
      <c r="E104" s="13">
        <f>76+5</f>
        <v>81</v>
      </c>
      <c r="F104" s="14">
        <f t="shared" si="3"/>
        <v>99</v>
      </c>
      <c r="K104" s="3" t="s">
        <v>399</v>
      </c>
    </row>
    <row r="105" spans="1:11" x14ac:dyDescent="0.25">
      <c r="A105" s="70">
        <f t="shared" si="4"/>
        <v>65</v>
      </c>
      <c r="B105" s="13" t="s">
        <v>20</v>
      </c>
      <c r="C105" s="13">
        <v>1</v>
      </c>
      <c r="D105" s="13"/>
      <c r="E105" s="13"/>
      <c r="F105" s="14">
        <f t="shared" si="3"/>
        <v>1</v>
      </c>
    </row>
    <row r="106" spans="1:11" x14ac:dyDescent="0.25">
      <c r="A106" s="70">
        <f t="shared" si="4"/>
        <v>66</v>
      </c>
      <c r="B106" s="13" t="s">
        <v>21</v>
      </c>
      <c r="C106" s="13">
        <v>1</v>
      </c>
      <c r="D106" s="13"/>
      <c r="E106" s="13"/>
      <c r="F106" s="14">
        <f t="shared" si="3"/>
        <v>1</v>
      </c>
      <c r="G106" s="3">
        <f>SUM(C104:C106)</f>
        <v>20</v>
      </c>
      <c r="H106" s="3">
        <f>SUM(E104:E106)</f>
        <v>81</v>
      </c>
    </row>
    <row r="107" spans="1:11" s="20" customFormat="1" x14ac:dyDescent="0.25">
      <c r="A107" s="9"/>
      <c r="B107" s="14" t="s">
        <v>307</v>
      </c>
      <c r="C107" s="9">
        <f>SUM(C88:C106)</f>
        <v>40</v>
      </c>
      <c r="D107" s="14"/>
      <c r="E107" s="9">
        <f>SUM(E90:E106)</f>
        <v>106</v>
      </c>
      <c r="F107" s="14"/>
    </row>
    <row r="108" spans="1:11" x14ac:dyDescent="0.25">
      <c r="A108" s="12"/>
      <c r="B108" s="14" t="s">
        <v>5</v>
      </c>
      <c r="C108" s="9">
        <f>C4+C19+C25+SUM(C28:C34)+C39+SUM(C42:C83)+C107+C85+D80</f>
        <v>282</v>
      </c>
      <c r="D108" s="16"/>
      <c r="E108" s="9">
        <f>E19+E25+E39+E47+E81+E107+E31</f>
        <v>247</v>
      </c>
      <c r="F108" s="14">
        <f t="shared" si="3"/>
        <v>529</v>
      </c>
    </row>
    <row r="109" spans="1:11" x14ac:dyDescent="0.25">
      <c r="A109" s="29"/>
      <c r="B109" s="61"/>
      <c r="C109" s="203"/>
      <c r="D109" s="27"/>
      <c r="E109" s="203"/>
      <c r="F109" s="61">
        <f>C108+E108</f>
        <v>529</v>
      </c>
    </row>
    <row r="110" spans="1:11" x14ac:dyDescent="0.25">
      <c r="A110" s="29"/>
      <c r="B110" s="61"/>
      <c r="C110" s="203"/>
      <c r="D110" s="27"/>
      <c r="E110" s="203"/>
      <c r="F110" s="61"/>
      <c r="I110" s="3">
        <v>285</v>
      </c>
    </row>
    <row r="111" spans="1:11" x14ac:dyDescent="0.25">
      <c r="A111" s="29"/>
      <c r="B111" s="61"/>
      <c r="C111" s="331" t="s">
        <v>274</v>
      </c>
      <c r="D111" s="331"/>
      <c r="E111" s="331"/>
      <c r="F111" s="331"/>
      <c r="I111" s="3">
        <f>I110-C107-C4</f>
        <v>232</v>
      </c>
    </row>
    <row r="112" spans="1:11" x14ac:dyDescent="0.25">
      <c r="A112" s="29"/>
      <c r="B112" s="61"/>
      <c r="C112" s="204" t="s">
        <v>393</v>
      </c>
      <c r="D112" s="43"/>
      <c r="E112" s="204"/>
      <c r="F112" s="204"/>
    </row>
    <row r="113" spans="1:6" x14ac:dyDescent="0.25">
      <c r="A113" s="29"/>
      <c r="B113" s="61"/>
      <c r="C113" s="204"/>
      <c r="D113" s="43"/>
      <c r="E113" s="204"/>
      <c r="F113" s="204"/>
    </row>
    <row r="114" spans="1:6" x14ac:dyDescent="0.25">
      <c r="C114" s="199" t="s">
        <v>394</v>
      </c>
      <c r="D114" s="17"/>
      <c r="E114" s="205"/>
      <c r="F114" s="205"/>
    </row>
    <row r="115" spans="1:6" x14ac:dyDescent="0.25">
      <c r="C115" s="17" t="s">
        <v>395</v>
      </c>
      <c r="D115" s="17"/>
      <c r="E115" s="205"/>
      <c r="F115" s="205"/>
    </row>
    <row r="122" spans="1:6" x14ac:dyDescent="0.25">
      <c r="C122" s="56"/>
    </row>
    <row r="123" spans="1:6" x14ac:dyDescent="0.25">
      <c r="B123" s="56"/>
      <c r="C123" s="56"/>
    </row>
    <row r="124" spans="1:6" x14ac:dyDescent="0.25">
      <c r="B124" s="56"/>
      <c r="C124" s="56"/>
    </row>
    <row r="125" spans="1:6" x14ac:dyDescent="0.25">
      <c r="B125" s="56"/>
      <c r="C125" s="56"/>
      <c r="E125" s="56"/>
    </row>
    <row r="126" spans="1:6" x14ac:dyDescent="0.25">
      <c r="B126" s="56"/>
      <c r="C126" s="56"/>
    </row>
    <row r="127" spans="1:6" x14ac:dyDescent="0.25">
      <c r="B127" s="56"/>
      <c r="C127" s="56"/>
    </row>
    <row r="128" spans="1:6" x14ac:dyDescent="0.25">
      <c r="B128" s="56"/>
      <c r="C128" s="56"/>
    </row>
    <row r="129" spans="3:3" x14ac:dyDescent="0.25">
      <c r="C129" s="56"/>
    </row>
  </sheetData>
  <mergeCells count="2">
    <mergeCell ref="D2:D3"/>
    <mergeCell ref="C111:F111"/>
  </mergeCells>
  <pageMargins left="0.7" right="0.7" top="0.75" bottom="0.75" header="0.3" footer="0.3"/>
  <pageSetup paperSize="10000" scale="95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82" workbookViewId="0">
      <selection activeCell="G114" sqref="G114"/>
    </sheetView>
  </sheetViews>
  <sheetFormatPr defaultRowHeight="15" x14ac:dyDescent="0.25"/>
  <cols>
    <col min="1" max="1" width="5.42578125" style="1" customWidth="1"/>
    <col min="2" max="2" width="50.71093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9" x14ac:dyDescent="0.25">
      <c r="A1" s="18" t="s">
        <v>401</v>
      </c>
      <c r="B1" s="18"/>
      <c r="C1" s="18"/>
    </row>
    <row r="2" spans="1:9" s="6" customFormat="1" x14ac:dyDescent="0.25">
      <c r="A2" s="206" t="s">
        <v>0</v>
      </c>
      <c r="B2" s="206" t="s">
        <v>1</v>
      </c>
      <c r="C2" s="206" t="s">
        <v>2</v>
      </c>
      <c r="D2" s="323" t="s">
        <v>82</v>
      </c>
      <c r="E2" s="206" t="s">
        <v>3</v>
      </c>
      <c r="F2" s="206" t="s">
        <v>5</v>
      </c>
    </row>
    <row r="3" spans="1:9" s="6" customFormat="1" x14ac:dyDescent="0.25">
      <c r="A3" s="206"/>
      <c r="B3" s="206"/>
      <c r="C3" s="206"/>
      <c r="D3" s="324"/>
      <c r="E3" s="206"/>
      <c r="F3" s="206"/>
    </row>
    <row r="4" spans="1:9" s="104" customFormat="1" x14ac:dyDescent="0.25">
      <c r="A4" s="101">
        <v>1</v>
      </c>
      <c r="B4" s="102" t="s">
        <v>37</v>
      </c>
      <c r="C4" s="103">
        <v>13</v>
      </c>
      <c r="D4" s="103"/>
      <c r="E4" s="103"/>
      <c r="F4" s="98">
        <f>C4+D4+E4</f>
        <v>13</v>
      </c>
    </row>
    <row r="5" spans="1:9" s="63" customFormat="1" x14ac:dyDescent="0.25">
      <c r="A5" s="7"/>
      <c r="B5" s="11" t="s">
        <v>63</v>
      </c>
      <c r="C5" s="206"/>
      <c r="D5" s="206"/>
      <c r="E5" s="206"/>
      <c r="F5" s="14"/>
    </row>
    <row r="6" spans="1:9" x14ac:dyDescent="0.25">
      <c r="A6" s="12">
        <f>A4+1</f>
        <v>2</v>
      </c>
      <c r="B6" s="13" t="s">
        <v>23</v>
      </c>
      <c r="C6" s="13">
        <v>6</v>
      </c>
      <c r="D6" s="13">
        <v>7</v>
      </c>
      <c r="E6" s="13">
        <f>4+1</f>
        <v>5</v>
      </c>
      <c r="F6" s="14">
        <f t="shared" ref="F6:F67" si="0">C6+D6+E6</f>
        <v>18</v>
      </c>
      <c r="H6" s="19"/>
      <c r="I6" s="19"/>
    </row>
    <row r="7" spans="1:9" x14ac:dyDescent="0.25">
      <c r="A7" s="12">
        <f t="shared" ref="A7:A18" si="1">A6+1</f>
        <v>3</v>
      </c>
      <c r="B7" s="13" t="s">
        <v>140</v>
      </c>
      <c r="C7" s="13">
        <v>1</v>
      </c>
      <c r="D7" s="13"/>
      <c r="E7" s="13"/>
      <c r="F7" s="14">
        <f t="shared" si="0"/>
        <v>1</v>
      </c>
      <c r="H7" s="19"/>
      <c r="I7" s="19"/>
    </row>
    <row r="8" spans="1:9" x14ac:dyDescent="0.25">
      <c r="A8" s="12">
        <f t="shared" si="1"/>
        <v>4</v>
      </c>
      <c r="B8" s="13" t="s">
        <v>24</v>
      </c>
      <c r="C8" s="13">
        <v>2</v>
      </c>
      <c r="D8" s="13"/>
      <c r="E8" s="13"/>
      <c r="F8" s="14">
        <f t="shared" si="0"/>
        <v>2</v>
      </c>
      <c r="H8" s="19"/>
      <c r="I8" s="19"/>
    </row>
    <row r="9" spans="1:9" x14ac:dyDescent="0.25">
      <c r="A9" s="12">
        <f t="shared" si="1"/>
        <v>5</v>
      </c>
      <c r="B9" s="13" t="s">
        <v>25</v>
      </c>
      <c r="C9" s="13">
        <v>2</v>
      </c>
      <c r="D9" s="13"/>
      <c r="E9" s="13"/>
      <c r="F9" s="14">
        <f t="shared" si="0"/>
        <v>2</v>
      </c>
      <c r="H9" s="19"/>
      <c r="I9" s="19"/>
    </row>
    <row r="10" spans="1:9" x14ac:dyDescent="0.25">
      <c r="A10" s="12">
        <f t="shared" si="1"/>
        <v>6</v>
      </c>
      <c r="B10" s="13" t="s">
        <v>32</v>
      </c>
      <c r="C10" s="13">
        <v>1</v>
      </c>
      <c r="D10" s="13"/>
      <c r="E10" s="13"/>
      <c r="F10" s="14">
        <f t="shared" si="0"/>
        <v>1</v>
      </c>
      <c r="H10" s="19"/>
      <c r="I10" s="19"/>
    </row>
    <row r="11" spans="1:9" x14ac:dyDescent="0.25">
      <c r="A11" s="12">
        <f t="shared" si="1"/>
        <v>7</v>
      </c>
      <c r="B11" s="13" t="s">
        <v>26</v>
      </c>
      <c r="C11" s="13">
        <v>2</v>
      </c>
      <c r="D11" s="13">
        <v>1</v>
      </c>
      <c r="E11" s="13"/>
      <c r="F11" s="14">
        <f t="shared" si="0"/>
        <v>3</v>
      </c>
      <c r="H11" s="19"/>
      <c r="I11" s="19"/>
    </row>
    <row r="12" spans="1:9" x14ac:dyDescent="0.25">
      <c r="A12" s="12">
        <f t="shared" si="1"/>
        <v>8</v>
      </c>
      <c r="B12" s="13" t="s">
        <v>27</v>
      </c>
      <c r="C12" s="13">
        <v>4</v>
      </c>
      <c r="D12" s="13"/>
      <c r="E12" s="13"/>
      <c r="F12" s="14">
        <f t="shared" si="0"/>
        <v>4</v>
      </c>
      <c r="H12" s="19"/>
      <c r="I12" s="19"/>
    </row>
    <row r="13" spans="1:9" x14ac:dyDescent="0.25">
      <c r="A13" s="12">
        <f t="shared" si="1"/>
        <v>9</v>
      </c>
      <c r="B13" s="13" t="s">
        <v>28</v>
      </c>
      <c r="C13" s="13">
        <v>2</v>
      </c>
      <c r="D13" s="13"/>
      <c r="E13" s="13"/>
      <c r="F13" s="14">
        <f t="shared" si="0"/>
        <v>2</v>
      </c>
      <c r="H13" s="19"/>
      <c r="I13" s="19"/>
    </row>
    <row r="14" spans="1:9" x14ac:dyDescent="0.25">
      <c r="A14" s="12">
        <f t="shared" si="1"/>
        <v>10</v>
      </c>
      <c r="B14" s="13" t="s">
        <v>29</v>
      </c>
      <c r="C14" s="13">
        <v>2</v>
      </c>
      <c r="D14" s="13"/>
      <c r="E14" s="13"/>
      <c r="F14" s="14">
        <f t="shared" si="0"/>
        <v>2</v>
      </c>
      <c r="H14" s="19"/>
      <c r="I14" s="19"/>
    </row>
    <row r="15" spans="1:9" x14ac:dyDescent="0.25">
      <c r="A15" s="12">
        <f t="shared" si="1"/>
        <v>11</v>
      </c>
      <c r="B15" s="13" t="s">
        <v>30</v>
      </c>
      <c r="C15" s="13">
        <v>2</v>
      </c>
      <c r="D15" s="13"/>
      <c r="E15" s="13"/>
      <c r="F15" s="14">
        <f t="shared" si="0"/>
        <v>2</v>
      </c>
      <c r="H15" s="19"/>
      <c r="I15" s="19"/>
    </row>
    <row r="16" spans="1:9" x14ac:dyDescent="0.25">
      <c r="A16" s="12">
        <f t="shared" si="1"/>
        <v>12</v>
      </c>
      <c r="B16" s="13" t="s">
        <v>31</v>
      </c>
      <c r="C16" s="13">
        <v>1</v>
      </c>
      <c r="D16" s="13"/>
      <c r="E16" s="13"/>
      <c r="F16" s="14">
        <f t="shared" si="0"/>
        <v>1</v>
      </c>
      <c r="H16" s="19"/>
      <c r="I16" s="19"/>
    </row>
    <row r="17" spans="1:11" x14ac:dyDescent="0.25">
      <c r="A17" s="12">
        <f t="shared" si="1"/>
        <v>13</v>
      </c>
      <c r="B17" s="13" t="s">
        <v>33</v>
      </c>
      <c r="C17" s="13">
        <v>1</v>
      </c>
      <c r="D17" s="13"/>
      <c r="E17" s="13"/>
      <c r="F17" s="14">
        <f t="shared" si="0"/>
        <v>1</v>
      </c>
      <c r="H17" s="19">
        <f>SUM(C7:C17)+D11</f>
        <v>21</v>
      </c>
      <c r="I17" s="19"/>
    </row>
    <row r="18" spans="1:11" x14ac:dyDescent="0.25">
      <c r="A18" s="12">
        <f t="shared" si="1"/>
        <v>14</v>
      </c>
      <c r="B18" s="13" t="s">
        <v>34</v>
      </c>
      <c r="C18" s="13">
        <v>2</v>
      </c>
      <c r="D18" s="13"/>
      <c r="E18" s="13"/>
      <c r="F18" s="14">
        <f t="shared" si="0"/>
        <v>2</v>
      </c>
      <c r="H18" s="19"/>
      <c r="I18" s="19"/>
    </row>
    <row r="19" spans="1:11" s="99" customFormat="1" x14ac:dyDescent="0.25">
      <c r="A19" s="97"/>
      <c r="B19" s="98" t="s">
        <v>303</v>
      </c>
      <c r="C19" s="97">
        <f>SUM(C6:C18)+D6+D11</f>
        <v>36</v>
      </c>
      <c r="D19" s="98"/>
      <c r="E19" s="98">
        <f>SUM(E6:E18)</f>
        <v>5</v>
      </c>
      <c r="F19" s="98"/>
      <c r="H19" s="100"/>
      <c r="I19" s="100"/>
    </row>
    <row r="20" spans="1:11" s="20" customFormat="1" x14ac:dyDescent="0.25">
      <c r="A20" s="9"/>
      <c r="B20" s="14"/>
      <c r="C20" s="9"/>
      <c r="D20" s="14"/>
      <c r="E20" s="14"/>
      <c r="F20" s="14"/>
      <c r="G20" s="123" t="s">
        <v>372</v>
      </c>
      <c r="H20" s="61"/>
      <c r="I20" s="61"/>
    </row>
    <row r="21" spans="1:11" s="20" customFormat="1" x14ac:dyDescent="0.25">
      <c r="A21" s="9"/>
      <c r="B21" s="14" t="s">
        <v>304</v>
      </c>
      <c r="C21" s="9"/>
      <c r="D21" s="14"/>
      <c r="E21" s="14"/>
      <c r="F21" s="14"/>
      <c r="H21" s="61"/>
      <c r="I21" s="61"/>
    </row>
    <row r="22" spans="1:11" x14ac:dyDescent="0.25">
      <c r="A22" s="12">
        <f>A18+1</f>
        <v>15</v>
      </c>
      <c r="B22" s="13" t="s">
        <v>136</v>
      </c>
      <c r="C22" s="13">
        <f>50-1</f>
        <v>49</v>
      </c>
      <c r="D22" s="13">
        <v>1</v>
      </c>
      <c r="E22" s="13">
        <f>16</f>
        <v>16</v>
      </c>
      <c r="F22" s="14">
        <f t="shared" si="0"/>
        <v>66</v>
      </c>
      <c r="H22" s="19"/>
      <c r="I22" s="19"/>
    </row>
    <row r="23" spans="1:11" x14ac:dyDescent="0.25">
      <c r="A23" s="12">
        <f>A22+1</f>
        <v>16</v>
      </c>
      <c r="B23" s="13" t="s">
        <v>44</v>
      </c>
      <c r="C23" s="13">
        <f>48-2-1</f>
        <v>45</v>
      </c>
      <c r="D23" s="13">
        <v>2</v>
      </c>
      <c r="E23" s="13">
        <f>55+1</f>
        <v>56</v>
      </c>
      <c r="F23" s="14">
        <f t="shared" si="0"/>
        <v>103</v>
      </c>
      <c r="H23" s="19" t="s">
        <v>334</v>
      </c>
      <c r="I23" s="19" t="s">
        <v>335</v>
      </c>
      <c r="J23" s="3">
        <v>1</v>
      </c>
      <c r="K23" s="3" t="s">
        <v>336</v>
      </c>
    </row>
    <row r="24" spans="1:11" x14ac:dyDescent="0.25">
      <c r="A24" s="12">
        <f>A23+1</f>
        <v>17</v>
      </c>
      <c r="B24" s="13" t="s">
        <v>22</v>
      </c>
      <c r="C24" s="13">
        <v>6</v>
      </c>
      <c r="D24" s="13"/>
      <c r="E24" s="13"/>
      <c r="F24" s="14">
        <f t="shared" si="0"/>
        <v>6</v>
      </c>
      <c r="I24" s="3" t="s">
        <v>110</v>
      </c>
      <c r="J24" s="3">
        <v>1</v>
      </c>
      <c r="K24" s="3" t="s">
        <v>337</v>
      </c>
    </row>
    <row r="25" spans="1:11" s="99" customFormat="1" x14ac:dyDescent="0.25">
      <c r="A25" s="97"/>
      <c r="B25" s="98" t="s">
        <v>305</v>
      </c>
      <c r="C25" s="97">
        <f>SUM(C22:C24)+D22+D23</f>
        <v>103</v>
      </c>
      <c r="D25" s="98"/>
      <c r="E25" s="97">
        <f>SUM(E22:E23)</f>
        <v>72</v>
      </c>
      <c r="F25" s="98"/>
    </row>
    <row r="26" spans="1:11" x14ac:dyDescent="0.25">
      <c r="A26" s="12"/>
      <c r="B26" s="13"/>
      <c r="C26" s="13"/>
      <c r="D26" s="13"/>
      <c r="E26" s="13"/>
      <c r="F26" s="14"/>
    </row>
    <row r="27" spans="1:11" x14ac:dyDescent="0.25">
      <c r="A27" s="12"/>
      <c r="B27" s="14" t="s">
        <v>318</v>
      </c>
      <c r="C27" s="13"/>
      <c r="D27" s="13"/>
      <c r="E27" s="13"/>
      <c r="F27" s="14"/>
    </row>
    <row r="28" spans="1:11" x14ac:dyDescent="0.25">
      <c r="A28" s="12">
        <f>A24+1</f>
        <v>18</v>
      </c>
      <c r="B28" s="13" t="s">
        <v>6</v>
      </c>
      <c r="C28" s="13">
        <v>4</v>
      </c>
      <c r="D28" s="13"/>
      <c r="E28" s="13"/>
      <c r="F28" s="14">
        <f t="shared" si="0"/>
        <v>4</v>
      </c>
      <c r="H28" s="19"/>
      <c r="I28" s="19"/>
    </row>
    <row r="29" spans="1:11" x14ac:dyDescent="0.25">
      <c r="A29" s="12"/>
      <c r="B29" s="13"/>
      <c r="C29" s="13"/>
      <c r="D29" s="13"/>
      <c r="E29" s="13"/>
      <c r="F29" s="14"/>
      <c r="H29" s="19"/>
      <c r="I29" s="19"/>
      <c r="J29" s="3" t="s">
        <v>367</v>
      </c>
      <c r="K29" s="3">
        <f>E61+E104</f>
        <v>85</v>
      </c>
    </row>
    <row r="30" spans="1:11" x14ac:dyDescent="0.25">
      <c r="A30" s="12"/>
      <c r="B30" s="14" t="s">
        <v>319</v>
      </c>
      <c r="C30" s="13"/>
      <c r="D30" s="13"/>
      <c r="E30" s="13"/>
      <c r="F30" s="14"/>
      <c r="H30" s="19"/>
      <c r="I30" s="19"/>
      <c r="J30" s="3" t="s">
        <v>366</v>
      </c>
      <c r="K30" s="3" t="e">
        <f>E23+E31+E38+E42+E52+E55+E60+E67+E71+E80+E97+#REF!+E102+E103</f>
        <v>#REF!</v>
      </c>
    </row>
    <row r="31" spans="1:11" x14ac:dyDescent="0.25">
      <c r="A31" s="12">
        <f>A28+1</f>
        <v>19</v>
      </c>
      <c r="B31" s="13" t="s">
        <v>45</v>
      </c>
      <c r="C31" s="13">
        <v>4</v>
      </c>
      <c r="D31" s="13"/>
      <c r="E31" s="13">
        <v>2</v>
      </c>
      <c r="F31" s="14">
        <f t="shared" si="0"/>
        <v>6</v>
      </c>
      <c r="J31" s="3" t="s">
        <v>368</v>
      </c>
      <c r="K31" s="3">
        <f>E6+E22+E37+E46+E59+E90+E94+E95+E96+E98+E100+E101+E56</f>
        <v>47</v>
      </c>
    </row>
    <row r="32" spans="1:11" x14ac:dyDescent="0.25">
      <c r="A32" s="12"/>
      <c r="B32" s="13"/>
      <c r="C32" s="13"/>
      <c r="D32" s="13"/>
      <c r="E32" s="13"/>
      <c r="F32" s="14"/>
      <c r="K32" s="3" t="e">
        <f>SUM(K29:K31)</f>
        <v>#REF!</v>
      </c>
    </row>
    <row r="33" spans="1:9" x14ac:dyDescent="0.25">
      <c r="A33" s="12"/>
      <c r="B33" s="14" t="s">
        <v>317</v>
      </c>
      <c r="C33" s="13"/>
      <c r="D33" s="13"/>
      <c r="E33" s="13"/>
      <c r="F33" s="14"/>
    </row>
    <row r="34" spans="1:9" x14ac:dyDescent="0.25">
      <c r="A34" s="12">
        <f>A31+1</f>
        <v>20</v>
      </c>
      <c r="B34" s="13" t="s">
        <v>50</v>
      </c>
      <c r="C34" s="13">
        <v>1</v>
      </c>
      <c r="D34" s="13"/>
      <c r="E34" s="13"/>
      <c r="F34" s="14">
        <f t="shared" si="0"/>
        <v>1</v>
      </c>
    </row>
    <row r="35" spans="1:9" s="20" customFormat="1" x14ac:dyDescent="0.25">
      <c r="A35" s="9"/>
      <c r="B35" s="14"/>
      <c r="C35" s="9"/>
      <c r="D35" s="14"/>
      <c r="E35" s="9"/>
      <c r="F35" s="14"/>
    </row>
    <row r="36" spans="1:9" s="20" customFormat="1" x14ac:dyDescent="0.25">
      <c r="A36" s="9"/>
      <c r="B36" s="14" t="s">
        <v>309</v>
      </c>
      <c r="C36" s="9"/>
      <c r="D36" s="14"/>
      <c r="E36" s="9"/>
      <c r="F36" s="14"/>
    </row>
    <row r="37" spans="1:9" x14ac:dyDescent="0.25">
      <c r="A37" s="12">
        <f>A34+1</f>
        <v>21</v>
      </c>
      <c r="B37" s="13" t="s">
        <v>7</v>
      </c>
      <c r="C37" s="13">
        <v>1</v>
      </c>
      <c r="D37" s="13"/>
      <c r="E37" s="13">
        <v>2</v>
      </c>
      <c r="F37" s="14">
        <f t="shared" si="0"/>
        <v>3</v>
      </c>
    </row>
    <row r="38" spans="1:9" x14ac:dyDescent="0.25">
      <c r="A38" s="12">
        <f>A37+1</f>
        <v>22</v>
      </c>
      <c r="B38" s="13" t="s">
        <v>8</v>
      </c>
      <c r="C38" s="13">
        <v>31</v>
      </c>
      <c r="D38" s="13"/>
      <c r="E38" s="13">
        <f>10-1</f>
        <v>9</v>
      </c>
      <c r="F38" s="14">
        <f t="shared" si="0"/>
        <v>40</v>
      </c>
    </row>
    <row r="39" spans="1:9" s="99" customFormat="1" x14ac:dyDescent="0.25">
      <c r="A39" s="97"/>
      <c r="B39" s="98" t="s">
        <v>308</v>
      </c>
      <c r="C39" s="97">
        <f>SUM(C37:C38)</f>
        <v>32</v>
      </c>
      <c r="D39" s="97"/>
      <c r="E39" s="97">
        <f>SUM(E37:E38)</f>
        <v>11</v>
      </c>
      <c r="F39" s="98"/>
      <c r="G39" s="99">
        <f>SUM(F37:F38)</f>
        <v>43</v>
      </c>
    </row>
    <row r="40" spans="1:9" s="20" customFormat="1" x14ac:dyDescent="0.25">
      <c r="A40" s="9"/>
      <c r="B40" s="14"/>
      <c r="C40" s="9"/>
      <c r="D40" s="9"/>
      <c r="E40" s="9"/>
      <c r="F40" s="14"/>
    </row>
    <row r="41" spans="1:9" s="20" customFormat="1" x14ac:dyDescent="0.25">
      <c r="A41" s="9"/>
      <c r="B41" s="14" t="s">
        <v>310</v>
      </c>
      <c r="C41" s="9"/>
      <c r="D41" s="9"/>
      <c r="E41" s="9"/>
      <c r="F41" s="14"/>
    </row>
    <row r="42" spans="1:9" x14ac:dyDescent="0.25">
      <c r="A42" s="12">
        <f>A38+1</f>
        <v>23</v>
      </c>
      <c r="B42" s="13" t="s">
        <v>38</v>
      </c>
      <c r="C42" s="13">
        <v>3</v>
      </c>
      <c r="D42" s="13"/>
      <c r="E42" s="13">
        <f>10+3</f>
        <v>13</v>
      </c>
      <c r="F42" s="14">
        <f t="shared" si="0"/>
        <v>16</v>
      </c>
      <c r="H42" s="19"/>
      <c r="I42" s="19"/>
    </row>
    <row r="43" spans="1:9" x14ac:dyDescent="0.25">
      <c r="A43" s="12"/>
      <c r="B43" s="13"/>
      <c r="C43" s="9"/>
      <c r="D43" s="13"/>
      <c r="E43" s="13"/>
      <c r="F43" s="14"/>
      <c r="H43" s="19"/>
      <c r="I43" s="19"/>
    </row>
    <row r="44" spans="1:9" x14ac:dyDescent="0.25">
      <c r="A44" s="12"/>
      <c r="B44" s="14" t="s">
        <v>311</v>
      </c>
      <c r="C44" s="13"/>
      <c r="D44" s="13"/>
      <c r="E44" s="13"/>
      <c r="F44" s="14"/>
      <c r="H44" s="19"/>
      <c r="I44" s="19"/>
    </row>
    <row r="45" spans="1:9" x14ac:dyDescent="0.25">
      <c r="A45" s="12">
        <f>A42+1</f>
        <v>24</v>
      </c>
      <c r="B45" s="13" t="s">
        <v>48</v>
      </c>
      <c r="C45" s="13">
        <v>1</v>
      </c>
      <c r="D45" s="13"/>
      <c r="E45" s="13"/>
      <c r="F45" s="14">
        <f t="shared" si="0"/>
        <v>1</v>
      </c>
    </row>
    <row r="46" spans="1:9" x14ac:dyDescent="0.25">
      <c r="A46" s="12">
        <f>A45+1</f>
        <v>25</v>
      </c>
      <c r="B46" s="13" t="s">
        <v>97</v>
      </c>
      <c r="C46" s="13"/>
      <c r="D46" s="13"/>
      <c r="E46" s="13"/>
      <c r="F46" s="14">
        <f t="shared" si="0"/>
        <v>0</v>
      </c>
    </row>
    <row r="47" spans="1:9" s="20" customFormat="1" x14ac:dyDescent="0.25">
      <c r="A47" s="9"/>
      <c r="B47" s="14"/>
      <c r="C47" s="9"/>
      <c r="D47" s="14"/>
      <c r="E47" s="9">
        <f>SUM(E42:E46)</f>
        <v>13</v>
      </c>
      <c r="F47" s="14"/>
    </row>
    <row r="48" spans="1:9" s="20" customFormat="1" x14ac:dyDescent="0.25">
      <c r="A48" s="9"/>
      <c r="B48" s="14" t="s">
        <v>68</v>
      </c>
      <c r="C48" s="9"/>
      <c r="D48" s="14"/>
      <c r="E48" s="9"/>
      <c r="F48" s="14"/>
    </row>
    <row r="49" spans="1:9" x14ac:dyDescent="0.25">
      <c r="A49" s="12">
        <f>A46+1</f>
        <v>26</v>
      </c>
      <c r="B49" s="13" t="s">
        <v>39</v>
      </c>
      <c r="C49" s="13">
        <v>2</v>
      </c>
      <c r="D49" s="13"/>
      <c r="E49" s="13"/>
      <c r="F49" s="14">
        <f t="shared" si="0"/>
        <v>2</v>
      </c>
      <c r="H49" s="19"/>
      <c r="I49" s="19"/>
    </row>
    <row r="50" spans="1:9" x14ac:dyDescent="0.25">
      <c r="A50" s="12">
        <f t="shared" ref="A50:A77" si="2">A49+1</f>
        <v>27</v>
      </c>
      <c r="B50" s="13" t="s">
        <v>9</v>
      </c>
      <c r="C50" s="13">
        <v>1</v>
      </c>
      <c r="D50" s="13"/>
      <c r="E50" s="13"/>
      <c r="F50" s="14">
        <f t="shared" si="0"/>
        <v>1</v>
      </c>
    </row>
    <row r="51" spans="1:9" x14ac:dyDescent="0.25">
      <c r="A51" s="12">
        <f t="shared" si="2"/>
        <v>28</v>
      </c>
      <c r="B51" s="13" t="s">
        <v>40</v>
      </c>
      <c r="C51" s="13">
        <v>1</v>
      </c>
      <c r="D51" s="13"/>
      <c r="E51" s="13"/>
      <c r="F51" s="14">
        <f t="shared" si="0"/>
        <v>1</v>
      </c>
      <c r="H51" s="19"/>
      <c r="I51" s="19"/>
    </row>
    <row r="52" spans="1:9" x14ac:dyDescent="0.25">
      <c r="A52" s="12">
        <f t="shared" si="2"/>
        <v>29</v>
      </c>
      <c r="B52" s="13" t="s">
        <v>88</v>
      </c>
      <c r="C52" s="13"/>
      <c r="D52" s="13"/>
      <c r="E52" s="13">
        <f>2-1+1</f>
        <v>2</v>
      </c>
      <c r="F52" s="14">
        <f t="shared" si="0"/>
        <v>2</v>
      </c>
      <c r="G52" s="3">
        <f>SUM(F49:F52)</f>
        <v>6</v>
      </c>
    </row>
    <row r="53" spans="1:9" x14ac:dyDescent="0.25">
      <c r="A53" s="12"/>
      <c r="B53" s="13"/>
      <c r="C53" s="13"/>
      <c r="D53" s="13"/>
      <c r="E53" s="13"/>
      <c r="F53" s="14"/>
    </row>
    <row r="54" spans="1:9" x14ac:dyDescent="0.25">
      <c r="A54" s="12"/>
      <c r="B54" s="14" t="s">
        <v>312</v>
      </c>
      <c r="C54" s="13"/>
      <c r="D54" s="13"/>
      <c r="E54" s="13"/>
      <c r="F54" s="14"/>
    </row>
    <row r="55" spans="1:9" x14ac:dyDescent="0.25">
      <c r="A55" s="12">
        <f>A52+1</f>
        <v>30</v>
      </c>
      <c r="B55" s="13" t="s">
        <v>41</v>
      </c>
      <c r="C55" s="13">
        <v>3</v>
      </c>
      <c r="D55" s="13"/>
      <c r="E55" s="13">
        <v>4</v>
      </c>
      <c r="F55" s="14">
        <f t="shared" si="0"/>
        <v>7</v>
      </c>
      <c r="H55" s="19"/>
      <c r="I55" s="19"/>
    </row>
    <row r="56" spans="1:9" x14ac:dyDescent="0.25">
      <c r="A56" s="12">
        <f>A55+1</f>
        <v>31</v>
      </c>
      <c r="B56" s="13" t="s">
        <v>339</v>
      </c>
      <c r="C56" s="13"/>
      <c r="D56" s="13"/>
      <c r="E56" s="13">
        <v>1</v>
      </c>
      <c r="F56" s="14">
        <f t="shared" si="0"/>
        <v>1</v>
      </c>
      <c r="H56" s="19"/>
      <c r="I56" s="19"/>
    </row>
    <row r="57" spans="1:9" x14ac:dyDescent="0.25">
      <c r="A57" s="12"/>
      <c r="B57" s="13"/>
      <c r="C57" s="13"/>
      <c r="D57" s="13"/>
      <c r="E57" s="13"/>
      <c r="F57" s="14"/>
      <c r="H57" s="19"/>
      <c r="I57" s="19"/>
    </row>
    <row r="58" spans="1:9" x14ac:dyDescent="0.25">
      <c r="A58" s="12"/>
      <c r="B58" s="14" t="s">
        <v>306</v>
      </c>
      <c r="C58" s="13"/>
      <c r="D58" s="13"/>
      <c r="E58" s="13"/>
      <c r="F58" s="14"/>
      <c r="H58" s="19"/>
      <c r="I58" s="19"/>
    </row>
    <row r="59" spans="1:9" x14ac:dyDescent="0.25">
      <c r="A59" s="12">
        <f>A56+1</f>
        <v>32</v>
      </c>
      <c r="B59" s="13" t="s">
        <v>35</v>
      </c>
      <c r="C59" s="13">
        <v>3</v>
      </c>
      <c r="D59" s="13"/>
      <c r="E59" s="13">
        <f>2+4</f>
        <v>6</v>
      </c>
      <c r="F59" s="14">
        <f t="shared" si="0"/>
        <v>9</v>
      </c>
    </row>
    <row r="60" spans="1:9" x14ac:dyDescent="0.25">
      <c r="A60" s="12">
        <f t="shared" si="2"/>
        <v>33</v>
      </c>
      <c r="B60" s="13" t="s">
        <v>92</v>
      </c>
      <c r="C60" s="13">
        <v>5</v>
      </c>
      <c r="D60" s="13"/>
      <c r="E60" s="13">
        <v>7</v>
      </c>
      <c r="F60" s="14">
        <f t="shared" si="0"/>
        <v>12</v>
      </c>
    </row>
    <row r="61" spans="1:9" x14ac:dyDescent="0.25">
      <c r="A61" s="12">
        <f t="shared" si="2"/>
        <v>34</v>
      </c>
      <c r="B61" s="13" t="s">
        <v>94</v>
      </c>
      <c r="C61" s="13">
        <v>4</v>
      </c>
      <c r="D61" s="13"/>
      <c r="E61" s="13">
        <v>4</v>
      </c>
      <c r="F61" s="14">
        <f t="shared" si="0"/>
        <v>8</v>
      </c>
      <c r="G61" s="3">
        <f>C60+C61+E60+E61</f>
        <v>20</v>
      </c>
    </row>
    <row r="62" spans="1:9" x14ac:dyDescent="0.25">
      <c r="A62" s="12"/>
      <c r="B62" s="13"/>
      <c r="C62" s="13"/>
      <c r="D62" s="13"/>
      <c r="E62" s="13"/>
      <c r="F62" s="14"/>
    </row>
    <row r="63" spans="1:9" x14ac:dyDescent="0.25">
      <c r="A63" s="12"/>
      <c r="B63" s="14" t="s">
        <v>313</v>
      </c>
      <c r="C63" s="13"/>
      <c r="D63" s="13"/>
      <c r="E63" s="13"/>
      <c r="F63" s="14"/>
    </row>
    <row r="64" spans="1:9" x14ac:dyDescent="0.25">
      <c r="A64" s="12">
        <f>A61+1</f>
        <v>35</v>
      </c>
      <c r="B64" s="13" t="s">
        <v>289</v>
      </c>
      <c r="C64" s="13">
        <v>1</v>
      </c>
      <c r="D64" s="13"/>
      <c r="E64" s="13"/>
      <c r="F64" s="14">
        <f t="shared" si="0"/>
        <v>1</v>
      </c>
    </row>
    <row r="65" spans="1:7" x14ac:dyDescent="0.25">
      <c r="A65" s="12">
        <f t="shared" si="2"/>
        <v>36</v>
      </c>
      <c r="B65" s="13" t="s">
        <v>290</v>
      </c>
      <c r="C65" s="13">
        <v>2</v>
      </c>
      <c r="D65" s="13"/>
      <c r="E65" s="13"/>
      <c r="F65" s="14">
        <f t="shared" si="0"/>
        <v>2</v>
      </c>
    </row>
    <row r="66" spans="1:7" x14ac:dyDescent="0.25">
      <c r="A66" s="12">
        <f t="shared" si="2"/>
        <v>37</v>
      </c>
      <c r="B66" s="13" t="s">
        <v>291</v>
      </c>
      <c r="C66" s="13">
        <v>1</v>
      </c>
      <c r="D66" s="13"/>
      <c r="E66" s="13"/>
      <c r="F66" s="14">
        <f t="shared" si="0"/>
        <v>1</v>
      </c>
    </row>
    <row r="67" spans="1:7" x14ac:dyDescent="0.25">
      <c r="A67" s="12">
        <f t="shared" si="2"/>
        <v>38</v>
      </c>
      <c r="B67" s="13" t="s">
        <v>292</v>
      </c>
      <c r="C67" s="13">
        <v>4</v>
      </c>
      <c r="D67" s="13"/>
      <c r="E67" s="13">
        <v>4</v>
      </c>
      <c r="F67" s="14">
        <f t="shared" si="0"/>
        <v>8</v>
      </c>
      <c r="G67" s="3">
        <f>SUM(F64:F67)</f>
        <v>12</v>
      </c>
    </row>
    <row r="68" spans="1:7" x14ac:dyDescent="0.25">
      <c r="A68" s="12"/>
      <c r="B68" s="13"/>
      <c r="C68" s="13"/>
      <c r="D68" s="13"/>
      <c r="E68" s="13"/>
      <c r="F68" s="14"/>
    </row>
    <row r="69" spans="1:7" x14ac:dyDescent="0.25">
      <c r="A69" s="12"/>
      <c r="B69" s="14" t="s">
        <v>314</v>
      </c>
      <c r="C69" s="13"/>
      <c r="D69" s="13"/>
      <c r="E69" s="13"/>
      <c r="F69" s="14"/>
    </row>
    <row r="70" spans="1:7" x14ac:dyDescent="0.25">
      <c r="A70" s="12">
        <f>A67+1</f>
        <v>39</v>
      </c>
      <c r="B70" s="13" t="s">
        <v>400</v>
      </c>
      <c r="C70" s="13">
        <v>1</v>
      </c>
      <c r="D70" s="13"/>
      <c r="E70" s="13">
        <v>1</v>
      </c>
      <c r="F70" s="14"/>
    </row>
    <row r="71" spans="1:7" x14ac:dyDescent="0.25">
      <c r="A71" s="12">
        <f>A70+1</f>
        <v>40</v>
      </c>
      <c r="B71" s="13" t="s">
        <v>14</v>
      </c>
      <c r="C71" s="13">
        <v>3</v>
      </c>
      <c r="D71" s="13"/>
      <c r="E71" s="13">
        <f>6+1</f>
        <v>7</v>
      </c>
      <c r="F71" s="14">
        <f t="shared" ref="F71:F108" si="3">C71+D71+E71</f>
        <v>10</v>
      </c>
    </row>
    <row r="72" spans="1:7" x14ac:dyDescent="0.25">
      <c r="A72" s="12">
        <f t="shared" si="2"/>
        <v>41</v>
      </c>
      <c r="B72" s="13" t="s">
        <v>245</v>
      </c>
      <c r="C72" s="13">
        <v>5</v>
      </c>
      <c r="D72" s="13"/>
      <c r="E72" s="13"/>
      <c r="F72" s="14">
        <f t="shared" si="3"/>
        <v>5</v>
      </c>
    </row>
    <row r="73" spans="1:7" x14ac:dyDescent="0.25">
      <c r="A73" s="12"/>
      <c r="B73" s="13"/>
      <c r="C73" s="13"/>
      <c r="D73" s="13"/>
      <c r="E73" s="13"/>
      <c r="F73" s="14"/>
    </row>
    <row r="74" spans="1:7" x14ac:dyDescent="0.25">
      <c r="A74" s="12"/>
      <c r="B74" s="14" t="s">
        <v>315</v>
      </c>
      <c r="C74" s="13"/>
      <c r="D74" s="13"/>
      <c r="E74" s="13"/>
      <c r="F74" s="14"/>
    </row>
    <row r="75" spans="1:7" x14ac:dyDescent="0.25">
      <c r="A75" s="12">
        <f>A72+1</f>
        <v>42</v>
      </c>
      <c r="B75" s="13" t="s">
        <v>16</v>
      </c>
      <c r="C75" s="13">
        <v>2</v>
      </c>
      <c r="D75" s="13"/>
      <c r="E75" s="13"/>
      <c r="F75" s="14">
        <f t="shared" si="3"/>
        <v>2</v>
      </c>
    </row>
    <row r="76" spans="1:7" x14ac:dyDescent="0.25">
      <c r="A76" s="12">
        <f t="shared" si="2"/>
        <v>43</v>
      </c>
      <c r="B76" s="13" t="s">
        <v>17</v>
      </c>
      <c r="C76" s="13">
        <v>1</v>
      </c>
      <c r="D76" s="13"/>
      <c r="E76" s="13"/>
      <c r="F76" s="14">
        <f t="shared" si="3"/>
        <v>1</v>
      </c>
    </row>
    <row r="77" spans="1:7" x14ac:dyDescent="0.25">
      <c r="A77" s="12">
        <f t="shared" si="2"/>
        <v>44</v>
      </c>
      <c r="B77" s="13" t="s">
        <v>51</v>
      </c>
      <c r="C77" s="13">
        <v>1</v>
      </c>
      <c r="D77" s="13"/>
      <c r="E77" s="13"/>
      <c r="F77" s="14">
        <f t="shared" si="3"/>
        <v>1</v>
      </c>
    </row>
    <row r="78" spans="1:7" x14ac:dyDescent="0.25">
      <c r="A78" s="12"/>
      <c r="B78" s="13"/>
      <c r="C78" s="13"/>
      <c r="D78" s="13"/>
      <c r="E78" s="13"/>
      <c r="F78" s="14"/>
    </row>
    <row r="79" spans="1:7" x14ac:dyDescent="0.25">
      <c r="A79" s="12"/>
      <c r="B79" s="14" t="s">
        <v>316</v>
      </c>
      <c r="C79" s="13"/>
      <c r="D79" s="13"/>
      <c r="E79" s="13"/>
      <c r="F79" s="14"/>
    </row>
    <row r="80" spans="1:7" x14ac:dyDescent="0.25">
      <c r="A80" s="12">
        <f>A77+1</f>
        <v>45</v>
      </c>
      <c r="B80" s="13" t="s">
        <v>49</v>
      </c>
      <c r="C80" s="13">
        <f>2-1</f>
        <v>1</v>
      </c>
      <c r="D80" s="13">
        <v>1</v>
      </c>
      <c r="E80" s="13">
        <f>1+1</f>
        <v>2</v>
      </c>
      <c r="F80" s="14">
        <f t="shared" si="3"/>
        <v>4</v>
      </c>
    </row>
    <row r="81" spans="1:6" s="20" customFormat="1" x14ac:dyDescent="0.25">
      <c r="A81" s="9"/>
      <c r="B81" s="14"/>
      <c r="C81" s="9"/>
      <c r="D81" s="14"/>
      <c r="E81" s="9">
        <f>SUM(E49:E80)</f>
        <v>38</v>
      </c>
      <c r="F81" s="14">
        <f t="shared" si="3"/>
        <v>38</v>
      </c>
    </row>
    <row r="82" spans="1:6" s="20" customFormat="1" x14ac:dyDescent="0.25">
      <c r="A82" s="12">
        <f>A80+1</f>
        <v>46</v>
      </c>
      <c r="B82" s="14" t="s">
        <v>326</v>
      </c>
      <c r="C82" s="9"/>
      <c r="D82" s="14"/>
      <c r="E82" s="9"/>
      <c r="F82" s="14"/>
    </row>
    <row r="83" spans="1:6" s="20" customFormat="1" x14ac:dyDescent="0.25">
      <c r="A83" s="9"/>
      <c r="B83" s="16" t="s">
        <v>327</v>
      </c>
      <c r="C83" s="107">
        <v>1</v>
      </c>
      <c r="D83" s="14"/>
      <c r="E83" s="9"/>
      <c r="F83" s="14">
        <f t="shared" si="3"/>
        <v>1</v>
      </c>
    </row>
    <row r="84" spans="1:6" s="20" customFormat="1" x14ac:dyDescent="0.25">
      <c r="A84" s="9"/>
      <c r="B84" s="16"/>
      <c r="C84" s="107"/>
      <c r="D84" s="14"/>
      <c r="E84" s="9"/>
      <c r="F84" s="14"/>
    </row>
    <row r="85" spans="1:6" s="20" customFormat="1" x14ac:dyDescent="0.25">
      <c r="A85" s="9">
        <v>47</v>
      </c>
      <c r="B85" s="14" t="s">
        <v>370</v>
      </c>
      <c r="C85" s="107">
        <v>1</v>
      </c>
      <c r="D85" s="14"/>
      <c r="E85" s="9"/>
      <c r="F85" s="14"/>
    </row>
    <row r="86" spans="1:6" s="20" customFormat="1" x14ac:dyDescent="0.25">
      <c r="A86" s="9"/>
      <c r="B86" s="16"/>
      <c r="C86" s="107"/>
      <c r="D86" s="14"/>
      <c r="E86" s="9"/>
      <c r="F86" s="14"/>
    </row>
    <row r="87" spans="1:6" s="20" customFormat="1" x14ac:dyDescent="0.25">
      <c r="A87" s="9"/>
      <c r="B87" s="14" t="s">
        <v>191</v>
      </c>
      <c r="C87" s="9"/>
      <c r="D87" s="14"/>
      <c r="E87" s="9"/>
      <c r="F87" s="14"/>
    </row>
    <row r="88" spans="1:6" x14ac:dyDescent="0.25">
      <c r="A88" s="12">
        <f>A85+1</f>
        <v>48</v>
      </c>
      <c r="B88" s="13" t="s">
        <v>294</v>
      </c>
      <c r="C88" s="13">
        <v>1</v>
      </c>
      <c r="D88" s="13"/>
      <c r="E88" s="13"/>
      <c r="F88" s="14">
        <f t="shared" si="3"/>
        <v>1</v>
      </c>
    </row>
    <row r="89" spans="1:6" x14ac:dyDescent="0.25">
      <c r="A89" s="70">
        <f>A88+1</f>
        <v>49</v>
      </c>
      <c r="B89" s="13" t="s">
        <v>328</v>
      </c>
      <c r="C89" s="13">
        <v>2</v>
      </c>
      <c r="D89" s="13"/>
      <c r="E89" s="13"/>
      <c r="F89" s="14">
        <f t="shared" si="3"/>
        <v>2</v>
      </c>
    </row>
    <row r="90" spans="1:6" x14ac:dyDescent="0.25">
      <c r="A90" s="70">
        <f>A89+1</f>
        <v>50</v>
      </c>
      <c r="B90" s="13" t="s">
        <v>330</v>
      </c>
      <c r="C90" s="13">
        <v>3</v>
      </c>
      <c r="D90" s="13"/>
      <c r="E90" s="13">
        <v>2</v>
      </c>
      <c r="F90" s="14">
        <f t="shared" si="3"/>
        <v>5</v>
      </c>
    </row>
    <row r="91" spans="1:6" x14ac:dyDescent="0.25">
      <c r="A91" s="70">
        <f t="shared" ref="A91:A106" si="4">A90+1</f>
        <v>51</v>
      </c>
      <c r="B91" s="13" t="s">
        <v>391</v>
      </c>
      <c r="C91" s="13">
        <v>1</v>
      </c>
      <c r="D91" s="13"/>
      <c r="E91" s="13">
        <v>1</v>
      </c>
      <c r="F91" s="14">
        <f t="shared" si="3"/>
        <v>2</v>
      </c>
    </row>
    <row r="92" spans="1:6" x14ac:dyDescent="0.25">
      <c r="A92" s="70">
        <f t="shared" si="4"/>
        <v>52</v>
      </c>
      <c r="B92" s="13" t="s">
        <v>98</v>
      </c>
      <c r="C92" s="13">
        <v>1</v>
      </c>
      <c r="D92" s="13"/>
      <c r="E92" s="13"/>
      <c r="F92" s="14">
        <f t="shared" si="3"/>
        <v>1</v>
      </c>
    </row>
    <row r="93" spans="1:6" x14ac:dyDescent="0.25">
      <c r="A93" s="70">
        <f t="shared" si="4"/>
        <v>53</v>
      </c>
      <c r="B93" s="13" t="s">
        <v>373</v>
      </c>
      <c r="C93" s="13">
        <v>3</v>
      </c>
      <c r="D93" s="13"/>
      <c r="E93" s="13"/>
      <c r="F93" s="14">
        <f t="shared" si="3"/>
        <v>3</v>
      </c>
    </row>
    <row r="94" spans="1:6" x14ac:dyDescent="0.25">
      <c r="A94" s="70">
        <f t="shared" si="4"/>
        <v>54</v>
      </c>
      <c r="B94" s="13" t="s">
        <v>296</v>
      </c>
      <c r="C94" s="13">
        <v>1</v>
      </c>
      <c r="D94" s="13"/>
      <c r="E94" s="13">
        <v>1</v>
      </c>
      <c r="F94" s="14">
        <f t="shared" si="3"/>
        <v>2</v>
      </c>
    </row>
    <row r="95" spans="1:6" x14ac:dyDescent="0.25">
      <c r="A95" s="70">
        <f t="shared" si="4"/>
        <v>55</v>
      </c>
      <c r="B95" s="14" t="s">
        <v>325</v>
      </c>
      <c r="C95" s="13">
        <v>3</v>
      </c>
      <c r="D95" s="13"/>
      <c r="E95" s="13">
        <v>1</v>
      </c>
      <c r="F95" s="14">
        <f t="shared" si="3"/>
        <v>4</v>
      </c>
    </row>
    <row r="96" spans="1:6" x14ac:dyDescent="0.25">
      <c r="A96" s="70">
        <f t="shared" si="4"/>
        <v>56</v>
      </c>
      <c r="B96" s="14" t="s">
        <v>324</v>
      </c>
      <c r="C96" s="13">
        <v>1</v>
      </c>
      <c r="D96" s="13"/>
      <c r="E96" s="13">
        <v>1</v>
      </c>
      <c r="F96" s="14">
        <f t="shared" si="3"/>
        <v>2</v>
      </c>
    </row>
    <row r="97" spans="1:11" x14ac:dyDescent="0.25">
      <c r="A97" s="70">
        <f t="shared" si="4"/>
        <v>57</v>
      </c>
      <c r="B97" s="13" t="s">
        <v>129</v>
      </c>
      <c r="C97" s="13">
        <v>3</v>
      </c>
      <c r="D97" s="13"/>
      <c r="E97" s="13">
        <v>4</v>
      </c>
      <c r="F97" s="14">
        <f t="shared" si="3"/>
        <v>7</v>
      </c>
    </row>
    <row r="98" spans="1:11" x14ac:dyDescent="0.25">
      <c r="A98" s="70">
        <f t="shared" si="4"/>
        <v>58</v>
      </c>
      <c r="B98" s="13" t="s">
        <v>371</v>
      </c>
      <c r="C98" s="13"/>
      <c r="D98" s="13"/>
      <c r="E98" s="13">
        <f>6+2</f>
        <v>8</v>
      </c>
      <c r="F98" s="14">
        <f t="shared" si="3"/>
        <v>8</v>
      </c>
    </row>
    <row r="99" spans="1:11" x14ac:dyDescent="0.25">
      <c r="A99" s="70">
        <f t="shared" si="4"/>
        <v>59</v>
      </c>
      <c r="B99" s="13" t="s">
        <v>58</v>
      </c>
      <c r="C99" s="13">
        <v>1</v>
      </c>
      <c r="D99" s="13"/>
      <c r="E99" s="13"/>
      <c r="F99" s="14">
        <f t="shared" si="3"/>
        <v>1</v>
      </c>
    </row>
    <row r="100" spans="1:11" x14ac:dyDescent="0.25">
      <c r="A100" s="70">
        <f t="shared" si="4"/>
        <v>60</v>
      </c>
      <c r="B100" s="13" t="s">
        <v>301</v>
      </c>
      <c r="C100" s="13"/>
      <c r="D100" s="13"/>
      <c r="E100" s="13">
        <v>1</v>
      </c>
      <c r="F100" s="14">
        <f t="shared" si="3"/>
        <v>1</v>
      </c>
    </row>
    <row r="101" spans="1:11" x14ac:dyDescent="0.25">
      <c r="A101" s="70">
        <f t="shared" si="4"/>
        <v>61</v>
      </c>
      <c r="B101" s="13" t="s">
        <v>101</v>
      </c>
      <c r="C101" s="13"/>
      <c r="D101" s="13"/>
      <c r="E101" s="13">
        <v>3</v>
      </c>
      <c r="F101" s="14">
        <f t="shared" si="3"/>
        <v>3</v>
      </c>
    </row>
    <row r="102" spans="1:11" x14ac:dyDescent="0.25">
      <c r="A102" s="70">
        <f t="shared" si="4"/>
        <v>62</v>
      </c>
      <c r="B102" s="13" t="s">
        <v>273</v>
      </c>
      <c r="C102" s="13"/>
      <c r="D102" s="13"/>
      <c r="E102" s="13">
        <v>1</v>
      </c>
      <c r="F102" s="14">
        <f t="shared" si="3"/>
        <v>1</v>
      </c>
    </row>
    <row r="103" spans="1:11" x14ac:dyDescent="0.25">
      <c r="A103" s="70">
        <f t="shared" si="4"/>
        <v>63</v>
      </c>
      <c r="B103" s="13" t="s">
        <v>244</v>
      </c>
      <c r="C103" s="13"/>
      <c r="D103" s="13"/>
      <c r="E103" s="13">
        <v>1</v>
      </c>
      <c r="F103" s="14">
        <f t="shared" si="3"/>
        <v>1</v>
      </c>
      <c r="G103" s="3">
        <f>SUM(C88:C103)</f>
        <v>20</v>
      </c>
      <c r="H103" s="3">
        <f>SUM(E88:E103)</f>
        <v>24</v>
      </c>
    </row>
    <row r="104" spans="1:11" x14ac:dyDescent="0.25">
      <c r="A104" s="70">
        <f t="shared" si="4"/>
        <v>64</v>
      </c>
      <c r="B104" s="13" t="s">
        <v>103</v>
      </c>
      <c r="C104" s="13">
        <f>19-1</f>
        <v>18</v>
      </c>
      <c r="D104" s="13"/>
      <c r="E104" s="13">
        <f>76+5</f>
        <v>81</v>
      </c>
      <c r="F104" s="14">
        <f t="shared" si="3"/>
        <v>99</v>
      </c>
      <c r="K104" s="3" t="s">
        <v>399</v>
      </c>
    </row>
    <row r="105" spans="1:11" x14ac:dyDescent="0.25">
      <c r="A105" s="70">
        <f t="shared" si="4"/>
        <v>65</v>
      </c>
      <c r="B105" s="13" t="s">
        <v>20</v>
      </c>
      <c r="C105" s="13">
        <v>1</v>
      </c>
      <c r="D105" s="13"/>
      <c r="E105" s="13"/>
      <c r="F105" s="14">
        <f t="shared" si="3"/>
        <v>1</v>
      </c>
    </row>
    <row r="106" spans="1:11" x14ac:dyDescent="0.25">
      <c r="A106" s="70">
        <f t="shared" si="4"/>
        <v>66</v>
      </c>
      <c r="B106" s="13" t="s">
        <v>21</v>
      </c>
      <c r="C106" s="13">
        <v>1</v>
      </c>
      <c r="D106" s="13"/>
      <c r="E106" s="13"/>
      <c r="F106" s="14">
        <f t="shared" si="3"/>
        <v>1</v>
      </c>
      <c r="G106" s="3">
        <f>SUM(C104:C106)</f>
        <v>20</v>
      </c>
      <c r="H106" s="3">
        <f>SUM(E104:E106)</f>
        <v>81</v>
      </c>
    </row>
    <row r="107" spans="1:11" s="20" customFormat="1" x14ac:dyDescent="0.25">
      <c r="A107" s="9"/>
      <c r="B107" s="14" t="s">
        <v>307</v>
      </c>
      <c r="C107" s="9">
        <f>SUM(C88:C106)</f>
        <v>40</v>
      </c>
      <c r="D107" s="14"/>
      <c r="E107" s="9">
        <f>SUM(E90:E106)</f>
        <v>105</v>
      </c>
      <c r="F107" s="14"/>
    </row>
    <row r="108" spans="1:11" x14ac:dyDescent="0.25">
      <c r="A108" s="12"/>
      <c r="B108" s="14" t="s">
        <v>5</v>
      </c>
      <c r="C108" s="9">
        <f>C4+C19+C25+SUM(C28:C34)+C39+SUM(C42:C83)+C107+C85+D80</f>
        <v>281</v>
      </c>
      <c r="D108" s="16"/>
      <c r="E108" s="9">
        <f>E19+E25+E39+E47+E81+E107+E31</f>
        <v>246</v>
      </c>
      <c r="F108" s="14">
        <f t="shared" si="3"/>
        <v>527</v>
      </c>
    </row>
    <row r="109" spans="1:11" x14ac:dyDescent="0.25">
      <c r="A109" s="29"/>
      <c r="B109" s="61"/>
      <c r="C109" s="207"/>
      <c r="D109" s="27"/>
      <c r="E109" s="207"/>
      <c r="F109" s="61">
        <f>C108+E108</f>
        <v>527</v>
      </c>
    </row>
    <row r="110" spans="1:11" x14ac:dyDescent="0.25">
      <c r="A110" s="29"/>
      <c r="B110" s="61"/>
      <c r="C110" s="207"/>
      <c r="D110" s="27"/>
      <c r="E110" s="207"/>
      <c r="F110" s="61"/>
      <c r="I110" s="3">
        <v>285</v>
      </c>
    </row>
    <row r="111" spans="1:11" x14ac:dyDescent="0.25">
      <c r="A111" s="29"/>
      <c r="B111" s="61"/>
      <c r="C111" s="331" t="s">
        <v>274</v>
      </c>
      <c r="D111" s="331"/>
      <c r="E111" s="331"/>
      <c r="F111" s="331"/>
      <c r="I111" s="3">
        <f>I110-C107-C4</f>
        <v>232</v>
      </c>
    </row>
    <row r="112" spans="1:11" x14ac:dyDescent="0.25">
      <c r="A112" s="29"/>
      <c r="B112" s="61"/>
      <c r="C112" s="208" t="s">
        <v>393</v>
      </c>
      <c r="D112" s="43"/>
      <c r="E112" s="208"/>
      <c r="F112" s="208"/>
    </row>
    <row r="113" spans="1:6" x14ac:dyDescent="0.25">
      <c r="A113" s="29"/>
      <c r="B113" s="61"/>
      <c r="C113" s="208"/>
      <c r="D113" s="43"/>
      <c r="E113" s="208"/>
      <c r="F113" s="208"/>
    </row>
    <row r="114" spans="1:6" x14ac:dyDescent="0.25">
      <c r="C114" s="199" t="s">
        <v>394</v>
      </c>
      <c r="D114" s="17"/>
      <c r="E114" s="209"/>
      <c r="F114" s="209"/>
    </row>
    <row r="115" spans="1:6" x14ac:dyDescent="0.25">
      <c r="C115" s="17" t="s">
        <v>395</v>
      </c>
      <c r="D115" s="17"/>
      <c r="E115" s="209"/>
      <c r="F115" s="209"/>
    </row>
    <row r="122" spans="1:6" x14ac:dyDescent="0.25">
      <c r="C122" s="56"/>
    </row>
    <row r="123" spans="1:6" x14ac:dyDescent="0.25">
      <c r="B123" s="56"/>
      <c r="C123" s="56"/>
    </row>
    <row r="124" spans="1:6" x14ac:dyDescent="0.25">
      <c r="B124" s="56"/>
      <c r="C124" s="56"/>
    </row>
    <row r="125" spans="1:6" x14ac:dyDescent="0.25">
      <c r="B125" s="56"/>
      <c r="C125" s="56"/>
      <c r="E125" s="56"/>
    </row>
    <row r="126" spans="1:6" x14ac:dyDescent="0.25">
      <c r="B126" s="56"/>
      <c r="C126" s="56"/>
    </row>
    <row r="127" spans="1:6" x14ac:dyDescent="0.25">
      <c r="B127" s="56"/>
      <c r="C127" s="56"/>
    </row>
    <row r="128" spans="1:6" x14ac:dyDescent="0.25">
      <c r="B128" s="56"/>
      <c r="C128" s="56"/>
    </row>
    <row r="129" spans="3:3" x14ac:dyDescent="0.25">
      <c r="C129" s="56"/>
    </row>
  </sheetData>
  <mergeCells count="2">
    <mergeCell ref="D2:D3"/>
    <mergeCell ref="C111:F111"/>
  </mergeCells>
  <pageMargins left="0.7" right="0.7" top="0.75" bottom="0.75" header="0.3" footer="0.3"/>
  <pageSetup paperSize="10000" scale="95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85" workbookViewId="0">
      <selection activeCell="A88" sqref="A1:XFD1048576"/>
    </sheetView>
  </sheetViews>
  <sheetFormatPr defaultRowHeight="15" x14ac:dyDescent="0.25"/>
  <cols>
    <col min="1" max="1" width="5.42578125" style="1" customWidth="1"/>
    <col min="2" max="2" width="50.71093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9" x14ac:dyDescent="0.25">
      <c r="A1" s="18" t="s">
        <v>402</v>
      </c>
      <c r="B1" s="18"/>
      <c r="C1" s="18"/>
    </row>
    <row r="2" spans="1:9" s="6" customFormat="1" x14ac:dyDescent="0.25">
      <c r="A2" s="210" t="s">
        <v>0</v>
      </c>
      <c r="B2" s="210" t="s">
        <v>1</v>
      </c>
      <c r="C2" s="210" t="s">
        <v>2</v>
      </c>
      <c r="D2" s="323" t="s">
        <v>82</v>
      </c>
      <c r="E2" s="210" t="s">
        <v>3</v>
      </c>
      <c r="F2" s="210" t="s">
        <v>5</v>
      </c>
    </row>
    <row r="3" spans="1:9" s="6" customFormat="1" x14ac:dyDescent="0.25">
      <c r="A3" s="210"/>
      <c r="B3" s="210"/>
      <c r="C3" s="210"/>
      <c r="D3" s="324"/>
      <c r="E3" s="210"/>
      <c r="F3" s="210"/>
    </row>
    <row r="4" spans="1:9" s="104" customFormat="1" x14ac:dyDescent="0.25">
      <c r="A4" s="101">
        <v>1</v>
      </c>
      <c r="B4" s="102" t="s">
        <v>37</v>
      </c>
      <c r="C4" s="103">
        <v>13</v>
      </c>
      <c r="D4" s="103"/>
      <c r="E4" s="103"/>
      <c r="F4" s="98">
        <f>C4+D4+E4</f>
        <v>13</v>
      </c>
    </row>
    <row r="5" spans="1:9" s="63" customFormat="1" x14ac:dyDescent="0.25">
      <c r="A5" s="7"/>
      <c r="B5" s="11" t="s">
        <v>63</v>
      </c>
      <c r="C5" s="210"/>
      <c r="D5" s="210"/>
      <c r="E5" s="210"/>
      <c r="F5" s="14"/>
    </row>
    <row r="6" spans="1:9" x14ac:dyDescent="0.25">
      <c r="A6" s="12">
        <f>A4+1</f>
        <v>2</v>
      </c>
      <c r="B6" s="13" t="s">
        <v>23</v>
      </c>
      <c r="C6" s="13">
        <v>6</v>
      </c>
      <c r="D6" s="13">
        <v>7</v>
      </c>
      <c r="E6" s="13">
        <f>4+1</f>
        <v>5</v>
      </c>
      <c r="F6" s="14">
        <f t="shared" ref="F6:F67" si="0">C6+D6+E6</f>
        <v>18</v>
      </c>
      <c r="H6" s="19"/>
      <c r="I6" s="19"/>
    </row>
    <row r="7" spans="1:9" x14ac:dyDescent="0.25">
      <c r="A7" s="12">
        <f t="shared" ref="A7:A18" si="1">A6+1</f>
        <v>3</v>
      </c>
      <c r="B7" s="13" t="s">
        <v>140</v>
      </c>
      <c r="C7" s="13">
        <v>1</v>
      </c>
      <c r="D7" s="13"/>
      <c r="E7" s="13"/>
      <c r="F7" s="14">
        <f t="shared" si="0"/>
        <v>1</v>
      </c>
      <c r="H7" s="19"/>
      <c r="I7" s="19"/>
    </row>
    <row r="8" spans="1:9" x14ac:dyDescent="0.25">
      <c r="A8" s="12">
        <f t="shared" si="1"/>
        <v>4</v>
      </c>
      <c r="B8" s="13" t="s">
        <v>24</v>
      </c>
      <c r="C8" s="13">
        <v>2</v>
      </c>
      <c r="D8" s="13"/>
      <c r="E8" s="13"/>
      <c r="F8" s="14">
        <f t="shared" si="0"/>
        <v>2</v>
      </c>
      <c r="H8" s="19"/>
      <c r="I8" s="19"/>
    </row>
    <row r="9" spans="1:9" x14ac:dyDescent="0.25">
      <c r="A9" s="12">
        <f t="shared" si="1"/>
        <v>5</v>
      </c>
      <c r="B9" s="13" t="s">
        <v>25</v>
      </c>
      <c r="C9" s="13">
        <v>2</v>
      </c>
      <c r="D9" s="13"/>
      <c r="E9" s="13"/>
      <c r="F9" s="14">
        <f t="shared" si="0"/>
        <v>2</v>
      </c>
      <c r="H9" s="19"/>
      <c r="I9" s="19"/>
    </row>
    <row r="10" spans="1:9" x14ac:dyDescent="0.25">
      <c r="A10" s="12">
        <f t="shared" si="1"/>
        <v>6</v>
      </c>
      <c r="B10" s="13" t="s">
        <v>32</v>
      </c>
      <c r="C10" s="13">
        <v>1</v>
      </c>
      <c r="D10" s="13"/>
      <c r="E10" s="13"/>
      <c r="F10" s="14">
        <f t="shared" si="0"/>
        <v>1</v>
      </c>
      <c r="H10" s="19"/>
      <c r="I10" s="19"/>
    </row>
    <row r="11" spans="1:9" x14ac:dyDescent="0.25">
      <c r="A11" s="12">
        <f t="shared" si="1"/>
        <v>7</v>
      </c>
      <c r="B11" s="13" t="s">
        <v>26</v>
      </c>
      <c r="C11" s="13">
        <v>2</v>
      </c>
      <c r="D11" s="13">
        <v>1</v>
      </c>
      <c r="E11" s="13"/>
      <c r="F11" s="14">
        <f t="shared" si="0"/>
        <v>3</v>
      </c>
      <c r="H11" s="19"/>
      <c r="I11" s="19"/>
    </row>
    <row r="12" spans="1:9" x14ac:dyDescent="0.25">
      <c r="A12" s="12">
        <f t="shared" si="1"/>
        <v>8</v>
      </c>
      <c r="B12" s="13" t="s">
        <v>27</v>
      </c>
      <c r="C12" s="13">
        <v>4</v>
      </c>
      <c r="D12" s="13"/>
      <c r="E12" s="13"/>
      <c r="F12" s="14">
        <f t="shared" si="0"/>
        <v>4</v>
      </c>
      <c r="H12" s="19"/>
      <c r="I12" s="19"/>
    </row>
    <row r="13" spans="1:9" x14ac:dyDescent="0.25">
      <c r="A13" s="12">
        <f t="shared" si="1"/>
        <v>9</v>
      </c>
      <c r="B13" s="13" t="s">
        <v>28</v>
      </c>
      <c r="C13" s="13">
        <f>2+1</f>
        <v>3</v>
      </c>
      <c r="D13" s="13"/>
      <c r="E13" s="13"/>
      <c r="F13" s="14">
        <f t="shared" si="0"/>
        <v>3</v>
      </c>
      <c r="H13" s="19"/>
      <c r="I13" s="19"/>
    </row>
    <row r="14" spans="1:9" x14ac:dyDescent="0.25">
      <c r="A14" s="12">
        <f t="shared" si="1"/>
        <v>10</v>
      </c>
      <c r="B14" s="13" t="s">
        <v>29</v>
      </c>
      <c r="C14" s="13">
        <v>2</v>
      </c>
      <c r="D14" s="13"/>
      <c r="E14" s="13"/>
      <c r="F14" s="14">
        <f t="shared" si="0"/>
        <v>2</v>
      </c>
      <c r="H14" s="19"/>
      <c r="I14" s="19"/>
    </row>
    <row r="15" spans="1:9" x14ac:dyDescent="0.25">
      <c r="A15" s="12">
        <f t="shared" si="1"/>
        <v>11</v>
      </c>
      <c r="B15" s="13" t="s">
        <v>30</v>
      </c>
      <c r="C15" s="13">
        <v>2</v>
      </c>
      <c r="D15" s="13"/>
      <c r="E15" s="13"/>
      <c r="F15" s="14">
        <f t="shared" si="0"/>
        <v>2</v>
      </c>
      <c r="H15" s="19"/>
      <c r="I15" s="19"/>
    </row>
    <row r="16" spans="1:9" x14ac:dyDescent="0.25">
      <c r="A16" s="12">
        <f t="shared" si="1"/>
        <v>12</v>
      </c>
      <c r="B16" s="13" t="s">
        <v>31</v>
      </c>
      <c r="C16" s="13">
        <v>1</v>
      </c>
      <c r="D16" s="13"/>
      <c r="E16" s="13"/>
      <c r="F16" s="14">
        <f t="shared" si="0"/>
        <v>1</v>
      </c>
      <c r="H16" s="19"/>
      <c r="I16" s="19"/>
    </row>
    <row r="17" spans="1:11" x14ac:dyDescent="0.25">
      <c r="A17" s="12">
        <f t="shared" si="1"/>
        <v>13</v>
      </c>
      <c r="B17" s="13" t="s">
        <v>33</v>
      </c>
      <c r="C17" s="13">
        <v>1</v>
      </c>
      <c r="D17" s="13"/>
      <c r="E17" s="13"/>
      <c r="F17" s="14">
        <f t="shared" si="0"/>
        <v>1</v>
      </c>
      <c r="H17" s="19">
        <f>SUM(C7:C17)+D11</f>
        <v>22</v>
      </c>
      <c r="I17" s="19"/>
    </row>
    <row r="18" spans="1:11" x14ac:dyDescent="0.25">
      <c r="A18" s="12">
        <f t="shared" si="1"/>
        <v>14</v>
      </c>
      <c r="B18" s="13" t="s">
        <v>34</v>
      </c>
      <c r="C18" s="13">
        <v>2</v>
      </c>
      <c r="D18" s="13"/>
      <c r="E18" s="13"/>
      <c r="F18" s="14">
        <f t="shared" si="0"/>
        <v>2</v>
      </c>
      <c r="H18" s="19"/>
      <c r="I18" s="19"/>
    </row>
    <row r="19" spans="1:11" s="99" customFormat="1" x14ac:dyDescent="0.25">
      <c r="A19" s="97"/>
      <c r="B19" s="98" t="s">
        <v>303</v>
      </c>
      <c r="C19" s="97">
        <f>SUM(C6:C18)+D6+D11</f>
        <v>37</v>
      </c>
      <c r="D19" s="98"/>
      <c r="E19" s="98">
        <f>SUM(E6:E18)</f>
        <v>5</v>
      </c>
      <c r="F19" s="98"/>
      <c r="H19" s="100"/>
      <c r="I19" s="100"/>
    </row>
    <row r="20" spans="1:11" s="20" customFormat="1" x14ac:dyDescent="0.25">
      <c r="A20" s="9"/>
      <c r="B20" s="14"/>
      <c r="C20" s="9"/>
      <c r="D20" s="14"/>
      <c r="E20" s="14"/>
      <c r="F20" s="14"/>
      <c r="G20" s="123" t="s">
        <v>372</v>
      </c>
      <c r="H20" s="61"/>
      <c r="I20" s="61"/>
    </row>
    <row r="21" spans="1:11" s="20" customFormat="1" x14ac:dyDescent="0.25">
      <c r="A21" s="9"/>
      <c r="B21" s="14" t="s">
        <v>304</v>
      </c>
      <c r="C21" s="9"/>
      <c r="D21" s="14"/>
      <c r="E21" s="14"/>
      <c r="F21" s="14"/>
      <c r="H21" s="61"/>
      <c r="I21" s="61"/>
    </row>
    <row r="22" spans="1:11" x14ac:dyDescent="0.25">
      <c r="A22" s="12">
        <f>A18+1</f>
        <v>15</v>
      </c>
      <c r="B22" s="13" t="s">
        <v>136</v>
      </c>
      <c r="C22" s="13">
        <f>50-1-1</f>
        <v>48</v>
      </c>
      <c r="D22" s="13">
        <v>1</v>
      </c>
      <c r="E22" s="13">
        <f>16</f>
        <v>16</v>
      </c>
      <c r="F22" s="14">
        <f t="shared" si="0"/>
        <v>65</v>
      </c>
      <c r="H22" s="19"/>
      <c r="I22" s="19"/>
    </row>
    <row r="23" spans="1:11" x14ac:dyDescent="0.25">
      <c r="A23" s="12">
        <f>A22+1</f>
        <v>16</v>
      </c>
      <c r="B23" s="13" t="s">
        <v>44</v>
      </c>
      <c r="C23" s="13">
        <f>48-2-1</f>
        <v>45</v>
      </c>
      <c r="D23" s="13">
        <v>2</v>
      </c>
      <c r="E23" s="13">
        <f>55+1</f>
        <v>56</v>
      </c>
      <c r="F23" s="14">
        <f t="shared" si="0"/>
        <v>103</v>
      </c>
      <c r="H23" s="19" t="s">
        <v>334</v>
      </c>
      <c r="I23" s="19" t="s">
        <v>335</v>
      </c>
      <c r="J23" s="3">
        <v>1</v>
      </c>
      <c r="K23" s="3" t="s">
        <v>336</v>
      </c>
    </row>
    <row r="24" spans="1:11" x14ac:dyDescent="0.25">
      <c r="A24" s="12">
        <f>A23+1</f>
        <v>17</v>
      </c>
      <c r="B24" s="13" t="s">
        <v>22</v>
      </c>
      <c r="C24" s="13">
        <v>6</v>
      </c>
      <c r="D24" s="13"/>
      <c r="E24" s="13"/>
      <c r="F24" s="14">
        <f t="shared" si="0"/>
        <v>6</v>
      </c>
      <c r="I24" s="3" t="s">
        <v>110</v>
      </c>
      <c r="J24" s="3">
        <v>1</v>
      </c>
      <c r="K24" s="3" t="s">
        <v>337</v>
      </c>
    </row>
    <row r="25" spans="1:11" s="99" customFormat="1" x14ac:dyDescent="0.25">
      <c r="A25" s="97"/>
      <c r="B25" s="98" t="s">
        <v>305</v>
      </c>
      <c r="C25" s="97">
        <f>SUM(C22:C24)+D22+D23</f>
        <v>102</v>
      </c>
      <c r="D25" s="98"/>
      <c r="E25" s="97">
        <f>SUM(E22:E23)</f>
        <v>72</v>
      </c>
      <c r="F25" s="98"/>
    </row>
    <row r="26" spans="1:11" x14ac:dyDescent="0.25">
      <c r="A26" s="12"/>
      <c r="B26" s="13"/>
      <c r="C26" s="13"/>
      <c r="D26" s="13"/>
      <c r="E26" s="13"/>
      <c r="F26" s="14"/>
    </row>
    <row r="27" spans="1:11" x14ac:dyDescent="0.25">
      <c r="A27" s="12"/>
      <c r="B27" s="14" t="s">
        <v>318</v>
      </c>
      <c r="C27" s="13"/>
      <c r="D27" s="13"/>
      <c r="E27" s="13"/>
      <c r="F27" s="14"/>
    </row>
    <row r="28" spans="1:11" x14ac:dyDescent="0.25">
      <c r="A28" s="12">
        <f>A24+1</f>
        <v>18</v>
      </c>
      <c r="B28" s="13" t="s">
        <v>6</v>
      </c>
      <c r="C28" s="13">
        <v>4</v>
      </c>
      <c r="D28" s="13"/>
      <c r="E28" s="13"/>
      <c r="F28" s="14">
        <f t="shared" si="0"/>
        <v>4</v>
      </c>
      <c r="H28" s="19"/>
      <c r="I28" s="19"/>
    </row>
    <row r="29" spans="1:11" x14ac:dyDescent="0.25">
      <c r="A29" s="12"/>
      <c r="B29" s="13"/>
      <c r="C29" s="13"/>
      <c r="D29" s="13"/>
      <c r="E29" s="13"/>
      <c r="F29" s="14"/>
      <c r="H29" s="19"/>
      <c r="I29" s="19"/>
      <c r="J29" s="3" t="s">
        <v>367</v>
      </c>
      <c r="K29" s="3">
        <f>E61+E104</f>
        <v>86</v>
      </c>
    </row>
    <row r="30" spans="1:11" x14ac:dyDescent="0.25">
      <c r="A30" s="12"/>
      <c r="B30" s="14" t="s">
        <v>319</v>
      </c>
      <c r="C30" s="13"/>
      <c r="D30" s="13"/>
      <c r="E30" s="13"/>
      <c r="F30" s="14"/>
      <c r="H30" s="19"/>
      <c r="I30" s="19"/>
      <c r="J30" s="3" t="s">
        <v>366</v>
      </c>
      <c r="K30" s="3" t="e">
        <f>E23+E31+E38+E42+E52+E55+E60+E67+E71+E80+E97+#REF!+E102+E103</f>
        <v>#REF!</v>
      </c>
    </row>
    <row r="31" spans="1:11" x14ac:dyDescent="0.25">
      <c r="A31" s="12">
        <f>A28+1</f>
        <v>19</v>
      </c>
      <c r="B31" s="13" t="s">
        <v>45</v>
      </c>
      <c r="C31" s="13">
        <v>4</v>
      </c>
      <c r="D31" s="13"/>
      <c r="E31" s="13">
        <v>2</v>
      </c>
      <c r="F31" s="14">
        <f t="shared" si="0"/>
        <v>6</v>
      </c>
      <c r="J31" s="3" t="s">
        <v>368</v>
      </c>
      <c r="K31" s="3">
        <f>E6+E22+E37+E46+E59+E90+E94+E95+E96+E98+E100+E101+E56</f>
        <v>47</v>
      </c>
    </row>
    <row r="32" spans="1:11" x14ac:dyDescent="0.25">
      <c r="A32" s="12"/>
      <c r="B32" s="13"/>
      <c r="C32" s="13"/>
      <c r="D32" s="13"/>
      <c r="E32" s="13"/>
      <c r="F32" s="14"/>
      <c r="K32" s="3" t="e">
        <f>SUM(K29:K31)</f>
        <v>#REF!</v>
      </c>
    </row>
    <row r="33" spans="1:9" x14ac:dyDescent="0.25">
      <c r="A33" s="12"/>
      <c r="B33" s="14" t="s">
        <v>317</v>
      </c>
      <c r="C33" s="13"/>
      <c r="D33" s="13"/>
      <c r="E33" s="13"/>
      <c r="F33" s="14"/>
    </row>
    <row r="34" spans="1:9" x14ac:dyDescent="0.25">
      <c r="A34" s="12">
        <f>A31+1</f>
        <v>20</v>
      </c>
      <c r="B34" s="13" t="s">
        <v>50</v>
      </c>
      <c r="C34" s="13">
        <v>1</v>
      </c>
      <c r="D34" s="13"/>
      <c r="E34" s="13"/>
      <c r="F34" s="14">
        <f t="shared" si="0"/>
        <v>1</v>
      </c>
    </row>
    <row r="35" spans="1:9" s="20" customFormat="1" x14ac:dyDescent="0.25">
      <c r="A35" s="9"/>
      <c r="B35" s="14"/>
      <c r="C35" s="9"/>
      <c r="D35" s="14"/>
      <c r="E35" s="9"/>
      <c r="F35" s="14"/>
    </row>
    <row r="36" spans="1:9" s="20" customFormat="1" x14ac:dyDescent="0.25">
      <c r="A36" s="9"/>
      <c r="B36" s="14" t="s">
        <v>309</v>
      </c>
      <c r="C36" s="9"/>
      <c r="D36" s="14"/>
      <c r="E36" s="9"/>
      <c r="F36" s="14"/>
    </row>
    <row r="37" spans="1:9" x14ac:dyDescent="0.25">
      <c r="A37" s="12">
        <f>A34+1</f>
        <v>21</v>
      </c>
      <c r="B37" s="13" t="s">
        <v>7</v>
      </c>
      <c r="C37" s="13">
        <v>1</v>
      </c>
      <c r="D37" s="13"/>
      <c r="E37" s="13">
        <v>2</v>
      </c>
      <c r="F37" s="14">
        <f t="shared" si="0"/>
        <v>3</v>
      </c>
    </row>
    <row r="38" spans="1:9" x14ac:dyDescent="0.25">
      <c r="A38" s="12">
        <f>A37+1</f>
        <v>22</v>
      </c>
      <c r="B38" s="13" t="s">
        <v>8</v>
      </c>
      <c r="C38" s="13">
        <v>31</v>
      </c>
      <c r="D38" s="13"/>
      <c r="E38" s="13">
        <f>10-1</f>
        <v>9</v>
      </c>
      <c r="F38" s="14">
        <f t="shared" si="0"/>
        <v>40</v>
      </c>
    </row>
    <row r="39" spans="1:9" s="99" customFormat="1" x14ac:dyDescent="0.25">
      <c r="A39" s="97"/>
      <c r="B39" s="98" t="s">
        <v>308</v>
      </c>
      <c r="C39" s="97">
        <f>SUM(C37:C38)</f>
        <v>32</v>
      </c>
      <c r="D39" s="97"/>
      <c r="E39" s="97">
        <f>SUM(E37:E38)</f>
        <v>11</v>
      </c>
      <c r="F39" s="98"/>
      <c r="G39" s="99">
        <f>SUM(F37:F38)</f>
        <v>43</v>
      </c>
    </row>
    <row r="40" spans="1:9" s="20" customFormat="1" x14ac:dyDescent="0.25">
      <c r="A40" s="9"/>
      <c r="B40" s="14"/>
      <c r="C40" s="9"/>
      <c r="D40" s="9"/>
      <c r="E40" s="9"/>
      <c r="F40" s="14"/>
    </row>
    <row r="41" spans="1:9" s="20" customFormat="1" x14ac:dyDescent="0.25">
      <c r="A41" s="9"/>
      <c r="B41" s="14" t="s">
        <v>310</v>
      </c>
      <c r="C41" s="9"/>
      <c r="D41" s="9"/>
      <c r="E41" s="9"/>
      <c r="F41" s="14"/>
    </row>
    <row r="42" spans="1:9" x14ac:dyDescent="0.25">
      <c r="A42" s="12">
        <f>A38+1</f>
        <v>23</v>
      </c>
      <c r="B42" s="13" t="s">
        <v>38</v>
      </c>
      <c r="C42" s="13">
        <v>3</v>
      </c>
      <c r="D42" s="13"/>
      <c r="E42" s="13">
        <f>10+3</f>
        <v>13</v>
      </c>
      <c r="F42" s="14">
        <f t="shared" si="0"/>
        <v>16</v>
      </c>
      <c r="H42" s="19"/>
      <c r="I42" s="19"/>
    </row>
    <row r="43" spans="1:9" x14ac:dyDescent="0.25">
      <c r="A43" s="12"/>
      <c r="B43" s="13"/>
      <c r="C43" s="9"/>
      <c r="D43" s="13"/>
      <c r="E43" s="13"/>
      <c r="F43" s="14"/>
      <c r="H43" s="19"/>
      <c r="I43" s="19"/>
    </row>
    <row r="44" spans="1:9" x14ac:dyDescent="0.25">
      <c r="A44" s="12"/>
      <c r="B44" s="14" t="s">
        <v>311</v>
      </c>
      <c r="C44" s="13"/>
      <c r="D44" s="13"/>
      <c r="E44" s="13"/>
      <c r="F44" s="14"/>
      <c r="H44" s="19"/>
      <c r="I44" s="19"/>
    </row>
    <row r="45" spans="1:9" x14ac:dyDescent="0.25">
      <c r="A45" s="12">
        <f>A42+1</f>
        <v>24</v>
      </c>
      <c r="B45" s="13" t="s">
        <v>48</v>
      </c>
      <c r="C45" s="13">
        <v>1</v>
      </c>
      <c r="D45" s="13"/>
      <c r="E45" s="13"/>
      <c r="F45" s="14">
        <f t="shared" si="0"/>
        <v>1</v>
      </c>
    </row>
    <row r="46" spans="1:9" x14ac:dyDescent="0.25">
      <c r="A46" s="12">
        <f>A45+1</f>
        <v>25</v>
      </c>
      <c r="B46" s="13" t="s">
        <v>97</v>
      </c>
      <c r="C46" s="13"/>
      <c r="D46" s="13"/>
      <c r="E46" s="13"/>
      <c r="F46" s="14">
        <f t="shared" si="0"/>
        <v>0</v>
      </c>
    </row>
    <row r="47" spans="1:9" s="20" customFormat="1" x14ac:dyDescent="0.25">
      <c r="A47" s="9"/>
      <c r="B47" s="14"/>
      <c r="C47" s="9"/>
      <c r="D47" s="14"/>
      <c r="E47" s="9">
        <f>SUM(E42:E46)</f>
        <v>13</v>
      </c>
      <c r="F47" s="14"/>
    </row>
    <row r="48" spans="1:9" s="20" customFormat="1" x14ac:dyDescent="0.25">
      <c r="A48" s="9"/>
      <c r="B48" s="14" t="s">
        <v>68</v>
      </c>
      <c r="C48" s="9"/>
      <c r="D48" s="14"/>
      <c r="E48" s="9"/>
      <c r="F48" s="14"/>
    </row>
    <row r="49" spans="1:9" x14ac:dyDescent="0.25">
      <c r="A49" s="12">
        <f>A46+1</f>
        <v>26</v>
      </c>
      <c r="B49" s="13" t="s">
        <v>39</v>
      </c>
      <c r="C49" s="13">
        <v>2</v>
      </c>
      <c r="D49" s="13"/>
      <c r="E49" s="13"/>
      <c r="F49" s="14">
        <f t="shared" si="0"/>
        <v>2</v>
      </c>
      <c r="H49" s="19"/>
      <c r="I49" s="19"/>
    </row>
    <row r="50" spans="1:9" x14ac:dyDescent="0.25">
      <c r="A50" s="12">
        <f t="shared" ref="A50:A77" si="2">A49+1</f>
        <v>27</v>
      </c>
      <c r="B50" s="13" t="s">
        <v>9</v>
      </c>
      <c r="C50" s="13">
        <v>1</v>
      </c>
      <c r="D50" s="13"/>
      <c r="E50" s="13"/>
      <c r="F50" s="14">
        <f t="shared" si="0"/>
        <v>1</v>
      </c>
    </row>
    <row r="51" spans="1:9" x14ac:dyDescent="0.25">
      <c r="A51" s="12">
        <f t="shared" si="2"/>
        <v>28</v>
      </c>
      <c r="B51" s="13" t="s">
        <v>40</v>
      </c>
      <c r="C51" s="13">
        <v>1</v>
      </c>
      <c r="D51" s="13"/>
      <c r="E51" s="13"/>
      <c r="F51" s="14">
        <f t="shared" si="0"/>
        <v>1</v>
      </c>
      <c r="H51" s="19"/>
      <c r="I51" s="19"/>
    </row>
    <row r="52" spans="1:9" x14ac:dyDescent="0.25">
      <c r="A52" s="12">
        <f t="shared" si="2"/>
        <v>29</v>
      </c>
      <c r="B52" s="13" t="s">
        <v>88</v>
      </c>
      <c r="C52" s="13"/>
      <c r="D52" s="13"/>
      <c r="E52" s="13">
        <f>2-1+1</f>
        <v>2</v>
      </c>
      <c r="F52" s="14">
        <f t="shared" si="0"/>
        <v>2</v>
      </c>
      <c r="G52" s="3">
        <f>SUM(F49:F52)</f>
        <v>6</v>
      </c>
    </row>
    <row r="53" spans="1:9" x14ac:dyDescent="0.25">
      <c r="A53" s="12"/>
      <c r="B53" s="13"/>
      <c r="C53" s="13"/>
      <c r="D53" s="13"/>
      <c r="E53" s="13"/>
      <c r="F53" s="14"/>
    </row>
    <row r="54" spans="1:9" x14ac:dyDescent="0.25">
      <c r="A54" s="12"/>
      <c r="B54" s="14" t="s">
        <v>312</v>
      </c>
      <c r="C54" s="13"/>
      <c r="D54" s="13"/>
      <c r="E54" s="13"/>
      <c r="F54" s="14"/>
    </row>
    <row r="55" spans="1:9" x14ac:dyDescent="0.25">
      <c r="A55" s="12">
        <f>A52+1</f>
        <v>30</v>
      </c>
      <c r="B55" s="13" t="s">
        <v>41</v>
      </c>
      <c r="C55" s="13">
        <v>3</v>
      </c>
      <c r="D55" s="13"/>
      <c r="E55" s="13">
        <v>4</v>
      </c>
      <c r="F55" s="14">
        <f t="shared" si="0"/>
        <v>7</v>
      </c>
      <c r="H55" s="19"/>
      <c r="I55" s="19"/>
    </row>
    <row r="56" spans="1:9" x14ac:dyDescent="0.25">
      <c r="A56" s="12">
        <f>A55+1</f>
        <v>31</v>
      </c>
      <c r="B56" s="13" t="s">
        <v>339</v>
      </c>
      <c r="C56" s="13"/>
      <c r="D56" s="13"/>
      <c r="E56" s="13">
        <v>1</v>
      </c>
      <c r="F56" s="14">
        <f t="shared" si="0"/>
        <v>1</v>
      </c>
      <c r="H56" s="19"/>
      <c r="I56" s="19"/>
    </row>
    <row r="57" spans="1:9" x14ac:dyDescent="0.25">
      <c r="A57" s="12"/>
      <c r="B57" s="13"/>
      <c r="C57" s="13"/>
      <c r="D57" s="13"/>
      <c r="E57" s="13"/>
      <c r="F57" s="14"/>
      <c r="H57" s="19"/>
      <c r="I57" s="19"/>
    </row>
    <row r="58" spans="1:9" x14ac:dyDescent="0.25">
      <c r="A58" s="12"/>
      <c r="B58" s="14" t="s">
        <v>306</v>
      </c>
      <c r="C58" s="13"/>
      <c r="D58" s="13"/>
      <c r="E58" s="13"/>
      <c r="F58" s="14"/>
      <c r="H58" s="19"/>
      <c r="I58" s="19"/>
    </row>
    <row r="59" spans="1:9" x14ac:dyDescent="0.25">
      <c r="A59" s="12">
        <f>A56+1</f>
        <v>32</v>
      </c>
      <c r="B59" s="13" t="s">
        <v>35</v>
      </c>
      <c r="C59" s="13">
        <f>3-1</f>
        <v>2</v>
      </c>
      <c r="D59" s="13"/>
      <c r="E59" s="13">
        <f>2+4</f>
        <v>6</v>
      </c>
      <c r="F59" s="14">
        <f t="shared" si="0"/>
        <v>8</v>
      </c>
    </row>
    <row r="60" spans="1:9" x14ac:dyDescent="0.25">
      <c r="A60" s="12">
        <f t="shared" si="2"/>
        <v>33</v>
      </c>
      <c r="B60" s="13" t="s">
        <v>92</v>
      </c>
      <c r="C60" s="13">
        <v>5</v>
      </c>
      <c r="D60" s="13"/>
      <c r="E60" s="13">
        <v>7</v>
      </c>
      <c r="F60" s="14">
        <f t="shared" si="0"/>
        <v>12</v>
      </c>
    </row>
    <row r="61" spans="1:9" x14ac:dyDescent="0.25">
      <c r="A61" s="12">
        <f t="shared" si="2"/>
        <v>34</v>
      </c>
      <c r="B61" s="13" t="s">
        <v>94</v>
      </c>
      <c r="C61" s="13">
        <v>4</v>
      </c>
      <c r="D61" s="13"/>
      <c r="E61" s="13">
        <v>4</v>
      </c>
      <c r="F61" s="14">
        <f t="shared" si="0"/>
        <v>8</v>
      </c>
      <c r="G61" s="3">
        <f>C60+C61+E60+E61</f>
        <v>20</v>
      </c>
    </row>
    <row r="62" spans="1:9" x14ac:dyDescent="0.25">
      <c r="A62" s="12"/>
      <c r="B62" s="13"/>
      <c r="C62" s="13"/>
      <c r="D62" s="13"/>
      <c r="E62" s="13"/>
      <c r="F62" s="14"/>
    </row>
    <row r="63" spans="1:9" x14ac:dyDescent="0.25">
      <c r="A63" s="12"/>
      <c r="B63" s="14" t="s">
        <v>313</v>
      </c>
      <c r="C63" s="13"/>
      <c r="D63" s="13"/>
      <c r="E63" s="13"/>
      <c r="F63" s="14"/>
    </row>
    <row r="64" spans="1:9" x14ac:dyDescent="0.25">
      <c r="A64" s="12">
        <f>A61+1</f>
        <v>35</v>
      </c>
      <c r="B64" s="13" t="s">
        <v>289</v>
      </c>
      <c r="C64" s="13">
        <v>1</v>
      </c>
      <c r="D64" s="13"/>
      <c r="E64" s="13"/>
      <c r="F64" s="14">
        <f t="shared" si="0"/>
        <v>1</v>
      </c>
    </row>
    <row r="65" spans="1:7" x14ac:dyDescent="0.25">
      <c r="A65" s="12">
        <f t="shared" si="2"/>
        <v>36</v>
      </c>
      <c r="B65" s="13" t="s">
        <v>290</v>
      </c>
      <c r="C65" s="13">
        <v>2</v>
      </c>
      <c r="D65" s="13"/>
      <c r="E65" s="13"/>
      <c r="F65" s="14">
        <f t="shared" si="0"/>
        <v>2</v>
      </c>
    </row>
    <row r="66" spans="1:7" x14ac:dyDescent="0.25">
      <c r="A66" s="12">
        <f t="shared" si="2"/>
        <v>37</v>
      </c>
      <c r="B66" s="13" t="s">
        <v>291</v>
      </c>
      <c r="C66" s="13">
        <v>1</v>
      </c>
      <c r="D66" s="13"/>
      <c r="E66" s="13"/>
      <c r="F66" s="14">
        <f t="shared" si="0"/>
        <v>1</v>
      </c>
    </row>
    <row r="67" spans="1:7" x14ac:dyDescent="0.25">
      <c r="A67" s="12">
        <f t="shared" si="2"/>
        <v>38</v>
      </c>
      <c r="B67" s="13" t="s">
        <v>292</v>
      </c>
      <c r="C67" s="13">
        <v>4</v>
      </c>
      <c r="D67" s="13"/>
      <c r="E67" s="13">
        <v>4</v>
      </c>
      <c r="F67" s="14">
        <f t="shared" si="0"/>
        <v>8</v>
      </c>
      <c r="G67" s="3">
        <f>SUM(F64:F67)</f>
        <v>12</v>
      </c>
    </row>
    <row r="68" spans="1:7" x14ac:dyDescent="0.25">
      <c r="A68" s="12"/>
      <c r="B68" s="13"/>
      <c r="C68" s="13"/>
      <c r="D68" s="13"/>
      <c r="E68" s="13"/>
      <c r="F68" s="14"/>
    </row>
    <row r="69" spans="1:7" x14ac:dyDescent="0.25">
      <c r="A69" s="12"/>
      <c r="B69" s="14" t="s">
        <v>314</v>
      </c>
      <c r="C69" s="13"/>
      <c r="D69" s="13"/>
      <c r="E69" s="13"/>
      <c r="F69" s="14"/>
    </row>
    <row r="70" spans="1:7" x14ac:dyDescent="0.25">
      <c r="A70" s="12">
        <f>A67+1</f>
        <v>39</v>
      </c>
      <c r="B70" s="13" t="s">
        <v>400</v>
      </c>
      <c r="C70" s="13">
        <v>1</v>
      </c>
      <c r="D70" s="13"/>
      <c r="E70" s="13">
        <v>1</v>
      </c>
      <c r="F70" s="14"/>
    </row>
    <row r="71" spans="1:7" x14ac:dyDescent="0.25">
      <c r="A71" s="12">
        <f>A70+1</f>
        <v>40</v>
      </c>
      <c r="B71" s="13" t="s">
        <v>14</v>
      </c>
      <c r="C71" s="13">
        <v>3</v>
      </c>
      <c r="D71" s="13"/>
      <c r="E71" s="13">
        <f>6+1</f>
        <v>7</v>
      </c>
      <c r="F71" s="14">
        <f t="shared" ref="F71:F108" si="3">C71+D71+E71</f>
        <v>10</v>
      </c>
    </row>
    <row r="72" spans="1:7" x14ac:dyDescent="0.25">
      <c r="A72" s="12">
        <f t="shared" si="2"/>
        <v>41</v>
      </c>
      <c r="B72" s="13" t="s">
        <v>245</v>
      </c>
      <c r="C72" s="13">
        <v>5</v>
      </c>
      <c r="D72" s="13"/>
      <c r="E72" s="13"/>
      <c r="F72" s="14">
        <f t="shared" si="3"/>
        <v>5</v>
      </c>
    </row>
    <row r="73" spans="1:7" x14ac:dyDescent="0.25">
      <c r="A73" s="12"/>
      <c r="B73" s="13"/>
      <c r="C73" s="13"/>
      <c r="D73" s="13"/>
      <c r="E73" s="13"/>
      <c r="F73" s="14"/>
    </row>
    <row r="74" spans="1:7" x14ac:dyDescent="0.25">
      <c r="A74" s="12"/>
      <c r="B74" s="14" t="s">
        <v>315</v>
      </c>
      <c r="C74" s="13"/>
      <c r="D74" s="13"/>
      <c r="E74" s="13"/>
      <c r="F74" s="14"/>
    </row>
    <row r="75" spans="1:7" x14ac:dyDescent="0.25">
      <c r="A75" s="12">
        <f>A72+1</f>
        <v>42</v>
      </c>
      <c r="B75" s="13" t="s">
        <v>16</v>
      </c>
      <c r="C75" s="13">
        <v>2</v>
      </c>
      <c r="D75" s="13"/>
      <c r="E75" s="13">
        <v>2</v>
      </c>
      <c r="F75" s="14">
        <f t="shared" si="3"/>
        <v>4</v>
      </c>
    </row>
    <row r="76" spans="1:7" x14ac:dyDescent="0.25">
      <c r="A76" s="12">
        <f t="shared" si="2"/>
        <v>43</v>
      </c>
      <c r="B76" s="13" t="s">
        <v>17</v>
      </c>
      <c r="C76" s="13">
        <v>1</v>
      </c>
      <c r="D76" s="13"/>
      <c r="E76" s="13"/>
      <c r="F76" s="14">
        <f t="shared" si="3"/>
        <v>1</v>
      </c>
    </row>
    <row r="77" spans="1:7" x14ac:dyDescent="0.25">
      <c r="A77" s="12">
        <f t="shared" si="2"/>
        <v>44</v>
      </c>
      <c r="B77" s="13" t="s">
        <v>51</v>
      </c>
      <c r="C77" s="13">
        <v>1</v>
      </c>
      <c r="D77" s="13"/>
      <c r="E77" s="13"/>
      <c r="F77" s="14">
        <f t="shared" si="3"/>
        <v>1</v>
      </c>
    </row>
    <row r="78" spans="1:7" x14ac:dyDescent="0.25">
      <c r="A78" s="12"/>
      <c r="B78" s="13"/>
      <c r="C78" s="13"/>
      <c r="D78" s="13"/>
      <c r="E78" s="13"/>
      <c r="F78" s="14"/>
    </row>
    <row r="79" spans="1:7" x14ac:dyDescent="0.25">
      <c r="A79" s="12"/>
      <c r="B79" s="14" t="s">
        <v>316</v>
      </c>
      <c r="C79" s="13"/>
      <c r="D79" s="13"/>
      <c r="E79" s="13"/>
      <c r="F79" s="14"/>
    </row>
    <row r="80" spans="1:7" x14ac:dyDescent="0.25">
      <c r="A80" s="12">
        <f>A77+1</f>
        <v>45</v>
      </c>
      <c r="B80" s="13" t="s">
        <v>49</v>
      </c>
      <c r="C80" s="13">
        <f>2-1</f>
        <v>1</v>
      </c>
      <c r="D80" s="13">
        <v>1</v>
      </c>
      <c r="E80" s="13">
        <f>1+1</f>
        <v>2</v>
      </c>
      <c r="F80" s="14">
        <f t="shared" si="3"/>
        <v>4</v>
      </c>
    </row>
    <row r="81" spans="1:6" s="20" customFormat="1" x14ac:dyDescent="0.25">
      <c r="A81" s="9"/>
      <c r="B81" s="14"/>
      <c r="C81" s="9"/>
      <c r="D81" s="14"/>
      <c r="E81" s="9">
        <f>SUM(E49:E80)</f>
        <v>40</v>
      </c>
      <c r="F81" s="14">
        <f t="shared" si="3"/>
        <v>40</v>
      </c>
    </row>
    <row r="82" spans="1:6" s="20" customFormat="1" x14ac:dyDescent="0.25">
      <c r="A82" s="12">
        <f>A80+1</f>
        <v>46</v>
      </c>
      <c r="B82" s="14" t="s">
        <v>326</v>
      </c>
      <c r="C82" s="9"/>
      <c r="D82" s="14"/>
      <c r="E82" s="9"/>
      <c r="F82" s="14"/>
    </row>
    <row r="83" spans="1:6" s="20" customFormat="1" x14ac:dyDescent="0.25">
      <c r="A83" s="9"/>
      <c r="B83" s="16" t="s">
        <v>327</v>
      </c>
      <c r="C83" s="107">
        <v>1</v>
      </c>
      <c r="D83" s="14"/>
      <c r="E83" s="9"/>
      <c r="F83" s="14">
        <f t="shared" si="3"/>
        <v>1</v>
      </c>
    </row>
    <row r="84" spans="1:6" s="20" customFormat="1" x14ac:dyDescent="0.25">
      <c r="A84" s="9"/>
      <c r="B84" s="16"/>
      <c r="C84" s="107"/>
      <c r="D84" s="14"/>
      <c r="E84" s="9"/>
      <c r="F84" s="14"/>
    </row>
    <row r="85" spans="1:6" s="20" customFormat="1" x14ac:dyDescent="0.25">
      <c r="A85" s="9">
        <v>47</v>
      </c>
      <c r="B85" s="14" t="s">
        <v>370</v>
      </c>
      <c r="C85" s="107">
        <v>1</v>
      </c>
      <c r="D85" s="14"/>
      <c r="E85" s="9"/>
      <c r="F85" s="14"/>
    </row>
    <row r="86" spans="1:6" s="20" customFormat="1" x14ac:dyDescent="0.25">
      <c r="A86" s="9"/>
      <c r="B86" s="16"/>
      <c r="C86" s="107"/>
      <c r="D86" s="14"/>
      <c r="E86" s="9"/>
      <c r="F86" s="14"/>
    </row>
    <row r="87" spans="1:6" s="20" customFormat="1" x14ac:dyDescent="0.25">
      <c r="A87" s="9"/>
      <c r="B87" s="14" t="s">
        <v>191</v>
      </c>
      <c r="C87" s="9"/>
      <c r="D87" s="14"/>
      <c r="E87" s="9"/>
      <c r="F87" s="14"/>
    </row>
    <row r="88" spans="1:6" x14ac:dyDescent="0.25">
      <c r="A88" s="12">
        <f>A85+1</f>
        <v>48</v>
      </c>
      <c r="B88" s="13" t="s">
        <v>294</v>
      </c>
      <c r="C88" s="13">
        <v>1</v>
      </c>
      <c r="D88" s="13"/>
      <c r="E88" s="13"/>
      <c r="F88" s="14">
        <f t="shared" si="3"/>
        <v>1</v>
      </c>
    </row>
    <row r="89" spans="1:6" x14ac:dyDescent="0.25">
      <c r="A89" s="70">
        <f>A88+1</f>
        <v>49</v>
      </c>
      <c r="B89" s="13" t="s">
        <v>328</v>
      </c>
      <c r="C89" s="13">
        <v>2</v>
      </c>
      <c r="D89" s="13"/>
      <c r="E89" s="13"/>
      <c r="F89" s="14">
        <f t="shared" si="3"/>
        <v>2</v>
      </c>
    </row>
    <row r="90" spans="1:6" x14ac:dyDescent="0.25">
      <c r="A90" s="70">
        <f>A89+1</f>
        <v>50</v>
      </c>
      <c r="B90" s="13" t="s">
        <v>330</v>
      </c>
      <c r="C90" s="13">
        <v>3</v>
      </c>
      <c r="D90" s="13"/>
      <c r="E90" s="13">
        <v>2</v>
      </c>
      <c r="F90" s="14">
        <f t="shared" si="3"/>
        <v>5</v>
      </c>
    </row>
    <row r="91" spans="1:6" x14ac:dyDescent="0.25">
      <c r="A91" s="70">
        <f t="shared" ref="A91:A106" si="4">A90+1</f>
        <v>51</v>
      </c>
      <c r="B91" s="13" t="s">
        <v>391</v>
      </c>
      <c r="C91" s="13">
        <v>1</v>
      </c>
      <c r="D91" s="13"/>
      <c r="E91" s="13">
        <v>1</v>
      </c>
      <c r="F91" s="14">
        <f t="shared" si="3"/>
        <v>2</v>
      </c>
    </row>
    <row r="92" spans="1:6" x14ac:dyDescent="0.25">
      <c r="A92" s="70">
        <f t="shared" si="4"/>
        <v>52</v>
      </c>
      <c r="B92" s="13" t="s">
        <v>98</v>
      </c>
      <c r="C92" s="13">
        <v>1</v>
      </c>
      <c r="D92" s="13"/>
      <c r="E92" s="13"/>
      <c r="F92" s="14">
        <f t="shared" si="3"/>
        <v>1</v>
      </c>
    </row>
    <row r="93" spans="1:6" x14ac:dyDescent="0.25">
      <c r="A93" s="70">
        <f t="shared" si="4"/>
        <v>53</v>
      </c>
      <c r="B93" s="13" t="s">
        <v>373</v>
      </c>
      <c r="C93" s="13">
        <v>3</v>
      </c>
      <c r="D93" s="13"/>
      <c r="E93" s="13"/>
      <c r="F93" s="14">
        <f t="shared" si="3"/>
        <v>3</v>
      </c>
    </row>
    <row r="94" spans="1:6" x14ac:dyDescent="0.25">
      <c r="A94" s="70">
        <f t="shared" si="4"/>
        <v>54</v>
      </c>
      <c r="B94" s="13" t="s">
        <v>296</v>
      </c>
      <c r="C94" s="13">
        <v>1</v>
      </c>
      <c r="D94" s="13"/>
      <c r="E94" s="13">
        <v>1</v>
      </c>
      <c r="F94" s="14">
        <f t="shared" si="3"/>
        <v>2</v>
      </c>
    </row>
    <row r="95" spans="1:6" x14ac:dyDescent="0.25">
      <c r="A95" s="70">
        <f t="shared" si="4"/>
        <v>55</v>
      </c>
      <c r="B95" s="14" t="s">
        <v>325</v>
      </c>
      <c r="C95" s="13">
        <v>3</v>
      </c>
      <c r="D95" s="13"/>
      <c r="E95" s="13">
        <v>1</v>
      </c>
      <c r="F95" s="14">
        <f t="shared" si="3"/>
        <v>4</v>
      </c>
    </row>
    <row r="96" spans="1:6" x14ac:dyDescent="0.25">
      <c r="A96" s="70">
        <f t="shared" si="4"/>
        <v>56</v>
      </c>
      <c r="B96" s="14" t="s">
        <v>324</v>
      </c>
      <c r="C96" s="13">
        <v>1</v>
      </c>
      <c r="D96" s="13"/>
      <c r="E96" s="13">
        <v>1</v>
      </c>
      <c r="F96" s="14">
        <f t="shared" si="3"/>
        <v>2</v>
      </c>
    </row>
    <row r="97" spans="1:11" x14ac:dyDescent="0.25">
      <c r="A97" s="70">
        <f t="shared" si="4"/>
        <v>57</v>
      </c>
      <c r="B97" s="13" t="s">
        <v>403</v>
      </c>
      <c r="C97" s="13">
        <v>3</v>
      </c>
      <c r="D97" s="13"/>
      <c r="E97" s="13">
        <v>4</v>
      </c>
      <c r="F97" s="14">
        <f t="shared" si="3"/>
        <v>7</v>
      </c>
    </row>
    <row r="98" spans="1:11" x14ac:dyDescent="0.25">
      <c r="A98" s="70">
        <f t="shared" si="4"/>
        <v>58</v>
      </c>
      <c r="B98" s="13" t="s">
        <v>371</v>
      </c>
      <c r="C98" s="13"/>
      <c r="D98" s="13"/>
      <c r="E98" s="13">
        <f>6+2</f>
        <v>8</v>
      </c>
      <c r="F98" s="14">
        <f t="shared" si="3"/>
        <v>8</v>
      </c>
    </row>
    <row r="99" spans="1:11" x14ac:dyDescent="0.25">
      <c r="A99" s="70">
        <f t="shared" si="4"/>
        <v>59</v>
      </c>
      <c r="B99" s="13" t="s">
        <v>58</v>
      </c>
      <c r="C99" s="13">
        <v>1</v>
      </c>
      <c r="D99" s="13"/>
      <c r="E99" s="13"/>
      <c r="F99" s="14">
        <f t="shared" si="3"/>
        <v>1</v>
      </c>
    </row>
    <row r="100" spans="1:11" x14ac:dyDescent="0.25">
      <c r="A100" s="70">
        <f t="shared" si="4"/>
        <v>60</v>
      </c>
      <c r="B100" s="13" t="s">
        <v>301</v>
      </c>
      <c r="C100" s="13"/>
      <c r="D100" s="13"/>
      <c r="E100" s="13">
        <v>1</v>
      </c>
      <c r="F100" s="14">
        <f t="shared" si="3"/>
        <v>1</v>
      </c>
    </row>
    <row r="101" spans="1:11" x14ac:dyDescent="0.25">
      <c r="A101" s="70">
        <f t="shared" si="4"/>
        <v>61</v>
      </c>
      <c r="B101" s="13" t="s">
        <v>101</v>
      </c>
      <c r="C101" s="13"/>
      <c r="D101" s="13"/>
      <c r="E101" s="13">
        <v>3</v>
      </c>
      <c r="F101" s="14">
        <f t="shared" si="3"/>
        <v>3</v>
      </c>
    </row>
    <row r="102" spans="1:11" x14ac:dyDescent="0.25">
      <c r="A102" s="70">
        <f t="shared" si="4"/>
        <v>62</v>
      </c>
      <c r="B102" s="13" t="s">
        <v>273</v>
      </c>
      <c r="C102" s="13"/>
      <c r="D102" s="13"/>
      <c r="E102" s="13">
        <v>1</v>
      </c>
      <c r="F102" s="14">
        <f t="shared" si="3"/>
        <v>1</v>
      </c>
    </row>
    <row r="103" spans="1:11" x14ac:dyDescent="0.25">
      <c r="A103" s="70">
        <f t="shared" si="4"/>
        <v>63</v>
      </c>
      <c r="B103" s="13" t="s">
        <v>244</v>
      </c>
      <c r="C103" s="13"/>
      <c r="D103" s="13"/>
      <c r="E103" s="13">
        <v>1</v>
      </c>
      <c r="F103" s="14">
        <f t="shared" si="3"/>
        <v>1</v>
      </c>
      <c r="G103" s="3">
        <f>SUM(C88:C103)</f>
        <v>20</v>
      </c>
      <c r="H103" s="3">
        <f>SUM(E88:E103)</f>
        <v>24</v>
      </c>
    </row>
    <row r="104" spans="1:11" x14ac:dyDescent="0.25">
      <c r="A104" s="70">
        <f t="shared" si="4"/>
        <v>64</v>
      </c>
      <c r="B104" s="13" t="s">
        <v>103</v>
      </c>
      <c r="C104" s="13">
        <f>19-1-1</f>
        <v>17</v>
      </c>
      <c r="D104" s="13"/>
      <c r="E104" s="13">
        <f>76+5+1</f>
        <v>82</v>
      </c>
      <c r="F104" s="14">
        <f t="shared" si="3"/>
        <v>99</v>
      </c>
      <c r="K104" s="3" t="s">
        <v>399</v>
      </c>
    </row>
    <row r="105" spans="1:11" x14ac:dyDescent="0.25">
      <c r="A105" s="70">
        <f t="shared" si="4"/>
        <v>65</v>
      </c>
      <c r="B105" s="13" t="s">
        <v>20</v>
      </c>
      <c r="C105" s="13">
        <v>1</v>
      </c>
      <c r="D105" s="13"/>
      <c r="E105" s="13"/>
      <c r="F105" s="14">
        <f t="shared" si="3"/>
        <v>1</v>
      </c>
    </row>
    <row r="106" spans="1:11" x14ac:dyDescent="0.25">
      <c r="A106" s="70">
        <f t="shared" si="4"/>
        <v>66</v>
      </c>
      <c r="B106" s="13" t="s">
        <v>21</v>
      </c>
      <c r="C106" s="13">
        <v>1</v>
      </c>
      <c r="D106" s="13"/>
      <c r="E106" s="13"/>
      <c r="F106" s="14">
        <f t="shared" si="3"/>
        <v>1</v>
      </c>
      <c r="G106" s="3">
        <f>SUM(C104:C106)</f>
        <v>19</v>
      </c>
      <c r="H106" s="3">
        <f>SUM(E104:E106)</f>
        <v>82</v>
      </c>
    </row>
    <row r="107" spans="1:11" s="20" customFormat="1" x14ac:dyDescent="0.25">
      <c r="A107" s="9"/>
      <c r="B107" s="14" t="s">
        <v>307</v>
      </c>
      <c r="C107" s="9">
        <f>SUM(C88:C106)</f>
        <v>39</v>
      </c>
      <c r="D107" s="14"/>
      <c r="E107" s="9">
        <f>SUM(E90:E106)</f>
        <v>106</v>
      </c>
      <c r="F107" s="14"/>
    </row>
    <row r="108" spans="1:11" x14ac:dyDescent="0.25">
      <c r="A108" s="12"/>
      <c r="B108" s="14" t="s">
        <v>5</v>
      </c>
      <c r="C108" s="9">
        <f>C4+C19+C25+SUM(C28:C34)+C39+SUM(C42:C83)+C107+C85+D80</f>
        <v>279</v>
      </c>
      <c r="D108" s="16"/>
      <c r="E108" s="9">
        <f>E19+E25+E39+E47+E81+E107+E31</f>
        <v>249</v>
      </c>
      <c r="F108" s="14">
        <f t="shared" si="3"/>
        <v>528</v>
      </c>
    </row>
    <row r="109" spans="1:11" x14ac:dyDescent="0.25">
      <c r="A109" s="29"/>
      <c r="B109" s="61"/>
      <c r="C109" s="211"/>
      <c r="D109" s="27"/>
      <c r="E109" s="211"/>
      <c r="F109" s="61">
        <f>C108+E108</f>
        <v>528</v>
      </c>
    </row>
    <row r="110" spans="1:11" x14ac:dyDescent="0.25">
      <c r="A110" s="29"/>
      <c r="B110" s="61"/>
      <c r="C110" s="211"/>
      <c r="D110" s="27"/>
      <c r="E110" s="211"/>
      <c r="F110" s="61"/>
      <c r="I110" s="3">
        <v>285</v>
      </c>
    </row>
    <row r="111" spans="1:11" x14ac:dyDescent="0.25">
      <c r="A111" s="29"/>
      <c r="B111" s="61"/>
      <c r="C111" s="331" t="s">
        <v>274</v>
      </c>
      <c r="D111" s="331"/>
      <c r="E111" s="331"/>
      <c r="F111" s="331"/>
      <c r="I111" s="3">
        <f>I110-C107-C4</f>
        <v>233</v>
      </c>
    </row>
    <row r="112" spans="1:11" x14ac:dyDescent="0.25">
      <c r="A112" s="29"/>
      <c r="B112" s="61"/>
      <c r="C112" s="212" t="s">
        <v>393</v>
      </c>
      <c r="D112" s="43"/>
      <c r="E112" s="212"/>
      <c r="F112" s="212"/>
    </row>
    <row r="113" spans="1:6" x14ac:dyDescent="0.25">
      <c r="A113" s="29"/>
      <c r="B113" s="61"/>
      <c r="C113" s="212"/>
      <c r="D113" s="43"/>
      <c r="E113" s="212"/>
      <c r="F113" s="212"/>
    </row>
    <row r="114" spans="1:6" x14ac:dyDescent="0.25">
      <c r="C114" s="199" t="s">
        <v>394</v>
      </c>
      <c r="D114" s="17"/>
      <c r="E114" s="213"/>
      <c r="F114" s="213"/>
    </row>
    <row r="115" spans="1:6" x14ac:dyDescent="0.25">
      <c r="C115" s="17" t="s">
        <v>395</v>
      </c>
      <c r="D115" s="17"/>
      <c r="E115" s="213"/>
      <c r="F115" s="213"/>
    </row>
    <row r="122" spans="1:6" x14ac:dyDescent="0.25">
      <c r="C122" s="56"/>
    </row>
    <row r="123" spans="1:6" x14ac:dyDescent="0.25">
      <c r="B123" s="56"/>
      <c r="C123" s="56"/>
    </row>
    <row r="124" spans="1:6" x14ac:dyDescent="0.25">
      <c r="B124" s="56"/>
      <c r="C124" s="56"/>
    </row>
    <row r="125" spans="1:6" x14ac:dyDescent="0.25">
      <c r="B125" s="56"/>
      <c r="C125" s="56"/>
      <c r="E125" s="56"/>
    </row>
    <row r="126" spans="1:6" x14ac:dyDescent="0.25">
      <c r="B126" s="56"/>
      <c r="C126" s="56"/>
    </row>
    <row r="127" spans="1:6" x14ac:dyDescent="0.25">
      <c r="B127" s="56"/>
      <c r="C127" s="56"/>
    </row>
    <row r="128" spans="1:6" x14ac:dyDescent="0.25">
      <c r="B128" s="56"/>
      <c r="C128" s="56"/>
    </row>
    <row r="129" spans="3:3" x14ac:dyDescent="0.25">
      <c r="C129" s="56"/>
    </row>
  </sheetData>
  <mergeCells count="2">
    <mergeCell ref="D2:D3"/>
    <mergeCell ref="C111:F1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opLeftCell="A76" workbookViewId="0">
      <selection activeCell="D41" sqref="D41"/>
    </sheetView>
  </sheetViews>
  <sheetFormatPr defaultRowHeight="15" x14ac:dyDescent="0.25"/>
  <cols>
    <col min="1" max="1" width="5.42578125" style="1" customWidth="1"/>
    <col min="2" max="2" width="50.71093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9" x14ac:dyDescent="0.25">
      <c r="A1" s="18" t="s">
        <v>406</v>
      </c>
      <c r="B1" s="18"/>
      <c r="C1" s="18"/>
    </row>
    <row r="2" spans="1:9" s="6" customFormat="1" x14ac:dyDescent="0.25">
      <c r="A2" s="214" t="s">
        <v>0</v>
      </c>
      <c r="B2" s="214" t="s">
        <v>1</v>
      </c>
      <c r="C2" s="214" t="s">
        <v>2</v>
      </c>
      <c r="D2" s="323" t="s">
        <v>82</v>
      </c>
      <c r="E2" s="214" t="s">
        <v>3</v>
      </c>
      <c r="F2" s="214" t="s">
        <v>5</v>
      </c>
    </row>
    <row r="3" spans="1:9" s="6" customFormat="1" x14ac:dyDescent="0.25">
      <c r="A3" s="214"/>
      <c r="B3" s="214"/>
      <c r="C3" s="214"/>
      <c r="D3" s="324"/>
      <c r="E3" s="214"/>
      <c r="F3" s="214"/>
    </row>
    <row r="4" spans="1:9" s="104" customFormat="1" x14ac:dyDescent="0.25">
      <c r="A4" s="101">
        <v>1</v>
      </c>
      <c r="B4" s="102" t="s">
        <v>37</v>
      </c>
      <c r="C4" s="103">
        <v>13</v>
      </c>
      <c r="D4" s="103"/>
      <c r="E4" s="103"/>
      <c r="F4" s="98">
        <f>C4+D4+E4</f>
        <v>13</v>
      </c>
    </row>
    <row r="5" spans="1:9" s="63" customFormat="1" x14ac:dyDescent="0.25">
      <c r="A5" s="7"/>
      <c r="B5" s="11" t="s">
        <v>63</v>
      </c>
      <c r="C5" s="214"/>
      <c r="D5" s="214"/>
      <c r="E5" s="214"/>
      <c r="F5" s="14"/>
    </row>
    <row r="6" spans="1:9" x14ac:dyDescent="0.25">
      <c r="A6" s="12">
        <f>A4+1</f>
        <v>2</v>
      </c>
      <c r="B6" s="13" t="s">
        <v>23</v>
      </c>
      <c r="C6" s="13">
        <v>6</v>
      </c>
      <c r="D6" s="13">
        <v>7</v>
      </c>
      <c r="E6" s="13">
        <f>4+1</f>
        <v>5</v>
      </c>
      <c r="F6" s="14">
        <f t="shared" ref="F6:F67" si="0">C6+D6+E6</f>
        <v>18</v>
      </c>
      <c r="H6" s="19"/>
      <c r="I6" s="19"/>
    </row>
    <row r="7" spans="1:9" x14ac:dyDescent="0.25">
      <c r="A7" s="12">
        <f t="shared" ref="A7:A18" si="1">A6+1</f>
        <v>3</v>
      </c>
      <c r="B7" s="13" t="s">
        <v>140</v>
      </c>
      <c r="C7" s="13">
        <v>0</v>
      </c>
      <c r="D7" s="13"/>
      <c r="E7" s="13"/>
      <c r="F7" s="14">
        <f t="shared" si="0"/>
        <v>0</v>
      </c>
      <c r="H7" s="19"/>
      <c r="I7" s="19"/>
    </row>
    <row r="8" spans="1:9" x14ac:dyDescent="0.25">
      <c r="A8" s="12">
        <f t="shared" si="1"/>
        <v>4</v>
      </c>
      <c r="B8" s="13" t="s">
        <v>24</v>
      </c>
      <c r="C8" s="13">
        <v>2</v>
      </c>
      <c r="D8" s="13"/>
      <c r="E8" s="13"/>
      <c r="F8" s="14">
        <f t="shared" si="0"/>
        <v>2</v>
      </c>
      <c r="H8" s="19"/>
      <c r="I8" s="19"/>
    </row>
    <row r="9" spans="1:9" x14ac:dyDescent="0.25">
      <c r="A9" s="12">
        <f t="shared" si="1"/>
        <v>5</v>
      </c>
      <c r="B9" s="13" t="s">
        <v>25</v>
      </c>
      <c r="C9" s="13">
        <v>2</v>
      </c>
      <c r="D9" s="13"/>
      <c r="E9" s="13"/>
      <c r="F9" s="14">
        <f t="shared" si="0"/>
        <v>2</v>
      </c>
      <c r="H9" s="19"/>
      <c r="I9" s="19"/>
    </row>
    <row r="10" spans="1:9" x14ac:dyDescent="0.25">
      <c r="A10" s="12">
        <f t="shared" si="1"/>
        <v>6</v>
      </c>
      <c r="B10" s="13" t="s">
        <v>32</v>
      </c>
      <c r="C10" s="13">
        <v>1</v>
      </c>
      <c r="D10" s="13"/>
      <c r="E10" s="13"/>
      <c r="F10" s="14">
        <f t="shared" si="0"/>
        <v>1</v>
      </c>
      <c r="H10" s="19"/>
      <c r="I10" s="19"/>
    </row>
    <row r="11" spans="1:9" x14ac:dyDescent="0.25">
      <c r="A11" s="12">
        <f t="shared" si="1"/>
        <v>7</v>
      </c>
      <c r="B11" s="13" t="s">
        <v>26</v>
      </c>
      <c r="C11" s="13">
        <v>2</v>
      </c>
      <c r="D11" s="13">
        <v>1</v>
      </c>
      <c r="E11" s="13"/>
      <c r="F11" s="14">
        <f t="shared" si="0"/>
        <v>3</v>
      </c>
      <c r="H11" s="19"/>
      <c r="I11" s="19"/>
    </row>
    <row r="12" spans="1:9" x14ac:dyDescent="0.25">
      <c r="A12" s="12">
        <f t="shared" si="1"/>
        <v>8</v>
      </c>
      <c r="B12" s="13" t="s">
        <v>27</v>
      </c>
      <c r="C12" s="13">
        <v>4</v>
      </c>
      <c r="D12" s="13"/>
      <c r="E12" s="13"/>
      <c r="F12" s="14">
        <f t="shared" si="0"/>
        <v>4</v>
      </c>
      <c r="H12" s="19"/>
      <c r="I12" s="19"/>
    </row>
    <row r="13" spans="1:9" x14ac:dyDescent="0.25">
      <c r="A13" s="12">
        <f t="shared" si="1"/>
        <v>9</v>
      </c>
      <c r="B13" s="13" t="s">
        <v>28</v>
      </c>
      <c r="C13" s="13">
        <v>4</v>
      </c>
      <c r="D13" s="13"/>
      <c r="E13" s="13"/>
      <c r="F13" s="14">
        <f t="shared" si="0"/>
        <v>4</v>
      </c>
      <c r="H13" s="19"/>
      <c r="I13" s="19"/>
    </row>
    <row r="14" spans="1:9" x14ac:dyDescent="0.25">
      <c r="A14" s="12">
        <f t="shared" si="1"/>
        <v>10</v>
      </c>
      <c r="B14" s="13" t="s">
        <v>29</v>
      </c>
      <c r="C14" s="13">
        <v>2</v>
      </c>
      <c r="D14" s="13"/>
      <c r="E14" s="13"/>
      <c r="F14" s="14">
        <f t="shared" si="0"/>
        <v>2</v>
      </c>
      <c r="H14" s="19"/>
      <c r="I14" s="19"/>
    </row>
    <row r="15" spans="1:9" x14ac:dyDescent="0.25">
      <c r="A15" s="12">
        <f t="shared" si="1"/>
        <v>11</v>
      </c>
      <c r="B15" s="13" t="s">
        <v>30</v>
      </c>
      <c r="C15" s="13">
        <v>2</v>
      </c>
      <c r="D15" s="13"/>
      <c r="E15" s="13"/>
      <c r="F15" s="14">
        <f t="shared" si="0"/>
        <v>2</v>
      </c>
      <c r="H15" s="19"/>
      <c r="I15" s="19"/>
    </row>
    <row r="16" spans="1:9" x14ac:dyDescent="0.25">
      <c r="A16" s="12">
        <f t="shared" si="1"/>
        <v>12</v>
      </c>
      <c r="B16" s="13" t="s">
        <v>31</v>
      </c>
      <c r="C16" s="13">
        <v>1</v>
      </c>
      <c r="D16" s="13"/>
      <c r="E16" s="13"/>
      <c r="F16" s="14">
        <f t="shared" si="0"/>
        <v>1</v>
      </c>
      <c r="H16" s="19"/>
      <c r="I16" s="19"/>
    </row>
    <row r="17" spans="1:11" x14ac:dyDescent="0.25">
      <c r="A17" s="12">
        <f t="shared" si="1"/>
        <v>13</v>
      </c>
      <c r="B17" s="13" t="s">
        <v>33</v>
      </c>
      <c r="C17" s="13">
        <v>1</v>
      </c>
      <c r="D17" s="13"/>
      <c r="E17" s="13"/>
      <c r="F17" s="14">
        <f t="shared" si="0"/>
        <v>1</v>
      </c>
      <c r="H17" s="19">
        <f>SUM(C7:C17)+D11</f>
        <v>22</v>
      </c>
      <c r="I17" s="19"/>
    </row>
    <row r="18" spans="1:11" x14ac:dyDescent="0.25">
      <c r="A18" s="12">
        <f t="shared" si="1"/>
        <v>14</v>
      </c>
      <c r="B18" s="13" t="s">
        <v>34</v>
      </c>
      <c r="C18" s="13">
        <v>1</v>
      </c>
      <c r="D18" s="13"/>
      <c r="E18" s="13"/>
      <c r="F18" s="14">
        <f t="shared" si="0"/>
        <v>1</v>
      </c>
      <c r="H18" s="19"/>
      <c r="I18" s="19"/>
    </row>
    <row r="19" spans="1:11" s="99" customFormat="1" x14ac:dyDescent="0.25">
      <c r="A19" s="97"/>
      <c r="B19" s="98" t="s">
        <v>303</v>
      </c>
      <c r="C19" s="97">
        <f>SUM(C6:C18)+D6+D11</f>
        <v>36</v>
      </c>
      <c r="D19" s="98"/>
      <c r="E19" s="98">
        <f>SUM(E6:E18)</f>
        <v>5</v>
      </c>
      <c r="F19" s="98"/>
      <c r="H19" s="100"/>
      <c r="I19" s="100"/>
    </row>
    <row r="20" spans="1:11" s="20" customFormat="1" x14ac:dyDescent="0.25">
      <c r="A20" s="9"/>
      <c r="B20" s="14"/>
      <c r="C20" s="9"/>
      <c r="D20" s="14"/>
      <c r="E20" s="14"/>
      <c r="F20" s="14"/>
      <c r="G20" s="123" t="s">
        <v>372</v>
      </c>
      <c r="H20" s="61"/>
      <c r="I20" s="61"/>
    </row>
    <row r="21" spans="1:11" s="20" customFormat="1" x14ac:dyDescent="0.25">
      <c r="A21" s="9"/>
      <c r="B21" s="14" t="s">
        <v>304</v>
      </c>
      <c r="C21" s="9"/>
      <c r="D21" s="14"/>
      <c r="E21" s="14"/>
      <c r="F21" s="14"/>
      <c r="H21" s="61"/>
      <c r="I21" s="61"/>
    </row>
    <row r="22" spans="1:11" x14ac:dyDescent="0.25">
      <c r="A22" s="12">
        <f>A18+1</f>
        <v>15</v>
      </c>
      <c r="B22" s="13" t="s">
        <v>136</v>
      </c>
      <c r="C22" s="13">
        <f>50-1-1</f>
        <v>48</v>
      </c>
      <c r="D22" s="13">
        <v>1</v>
      </c>
      <c r="E22" s="13">
        <f>16</f>
        <v>16</v>
      </c>
      <c r="F22" s="14">
        <f t="shared" si="0"/>
        <v>65</v>
      </c>
      <c r="H22" s="19"/>
      <c r="I22" s="19"/>
    </row>
    <row r="23" spans="1:11" x14ac:dyDescent="0.25">
      <c r="A23" s="12">
        <f>A22+1</f>
        <v>16</v>
      </c>
      <c r="B23" s="13" t="s">
        <v>44</v>
      </c>
      <c r="C23" s="13">
        <f>48-2-1</f>
        <v>45</v>
      </c>
      <c r="D23" s="13">
        <v>2</v>
      </c>
      <c r="E23" s="13">
        <f>55+1</f>
        <v>56</v>
      </c>
      <c r="F23" s="14">
        <f t="shared" si="0"/>
        <v>103</v>
      </c>
      <c r="H23" s="19" t="s">
        <v>334</v>
      </c>
      <c r="I23" s="19" t="s">
        <v>335</v>
      </c>
      <c r="J23" s="3">
        <v>1</v>
      </c>
      <c r="K23" s="3" t="s">
        <v>336</v>
      </c>
    </row>
    <row r="24" spans="1:11" x14ac:dyDescent="0.25">
      <c r="A24" s="12">
        <f>A23+1</f>
        <v>17</v>
      </c>
      <c r="B24" s="13" t="s">
        <v>22</v>
      </c>
      <c r="C24" s="13">
        <v>5</v>
      </c>
      <c r="D24" s="13"/>
      <c r="E24" s="13"/>
      <c r="F24" s="14">
        <f t="shared" si="0"/>
        <v>5</v>
      </c>
      <c r="I24" s="3" t="s">
        <v>110</v>
      </c>
      <c r="J24" s="3">
        <v>1</v>
      </c>
      <c r="K24" s="3" t="s">
        <v>337</v>
      </c>
    </row>
    <row r="25" spans="1:11" s="99" customFormat="1" x14ac:dyDescent="0.25">
      <c r="A25" s="97"/>
      <c r="B25" s="98" t="s">
        <v>305</v>
      </c>
      <c r="C25" s="97">
        <f>SUM(C22:C24)+SUM(D22:D23)</f>
        <v>101</v>
      </c>
      <c r="D25" s="98"/>
      <c r="E25" s="97">
        <f>SUM(E22:E23)</f>
        <v>72</v>
      </c>
      <c r="F25" s="98"/>
    </row>
    <row r="26" spans="1:11" x14ac:dyDescent="0.25">
      <c r="A26" s="12"/>
      <c r="B26" s="13"/>
      <c r="C26" s="13"/>
      <c r="D26" s="13"/>
      <c r="E26" s="13"/>
      <c r="F26" s="14"/>
    </row>
    <row r="27" spans="1:11" x14ac:dyDescent="0.25">
      <c r="A27" s="12"/>
      <c r="B27" s="14" t="s">
        <v>318</v>
      </c>
      <c r="C27" s="13"/>
      <c r="D27" s="13"/>
      <c r="E27" s="13"/>
      <c r="F27" s="14"/>
    </row>
    <row r="28" spans="1:11" x14ac:dyDescent="0.25">
      <c r="A28" s="12">
        <f>A24+1</f>
        <v>18</v>
      </c>
      <c r="B28" s="13" t="s">
        <v>6</v>
      </c>
      <c r="C28" s="13">
        <v>4</v>
      </c>
      <c r="D28" s="13"/>
      <c r="E28" s="13"/>
      <c r="F28" s="14">
        <f t="shared" si="0"/>
        <v>4</v>
      </c>
      <c r="H28" s="19"/>
      <c r="I28" s="19"/>
    </row>
    <row r="29" spans="1:11" x14ac:dyDescent="0.25">
      <c r="A29" s="12"/>
      <c r="B29" s="13"/>
      <c r="C29" s="13"/>
      <c r="D29" s="13"/>
      <c r="E29" s="13"/>
      <c r="F29" s="14"/>
      <c r="H29" s="19"/>
      <c r="I29" s="19"/>
      <c r="J29" s="3" t="s">
        <v>367</v>
      </c>
      <c r="K29" s="3">
        <f>E61+E105</f>
        <v>86</v>
      </c>
    </row>
    <row r="30" spans="1:11" x14ac:dyDescent="0.25">
      <c r="A30" s="12"/>
      <c r="B30" s="14" t="s">
        <v>319</v>
      </c>
      <c r="C30" s="13"/>
      <c r="D30" s="13"/>
      <c r="E30" s="13"/>
      <c r="F30" s="14"/>
      <c r="H30" s="19"/>
      <c r="I30" s="19"/>
      <c r="J30" s="3" t="s">
        <v>366</v>
      </c>
      <c r="K30" s="3" t="e">
        <f>E23+E31+E38+E42+E52+E55+E60+E67+E71+E80+E98+#REF!+E103+E104</f>
        <v>#REF!</v>
      </c>
    </row>
    <row r="31" spans="1:11" x14ac:dyDescent="0.25">
      <c r="A31" s="12">
        <f>A28+1</f>
        <v>19</v>
      </c>
      <c r="B31" s="13" t="s">
        <v>45</v>
      </c>
      <c r="C31" s="13">
        <v>4</v>
      </c>
      <c r="D31" s="13"/>
      <c r="E31" s="13">
        <v>2</v>
      </c>
      <c r="F31" s="14">
        <f t="shared" si="0"/>
        <v>6</v>
      </c>
      <c r="J31" s="3" t="s">
        <v>368</v>
      </c>
      <c r="K31" s="3">
        <f>E6+E22+E37+E46+E59+E90+E95+E96+E97+E99+E101+E102+E56</f>
        <v>47</v>
      </c>
    </row>
    <row r="32" spans="1:11" x14ac:dyDescent="0.25">
      <c r="A32" s="12"/>
      <c r="B32" s="13"/>
      <c r="C32" s="13"/>
      <c r="D32" s="13"/>
      <c r="E32" s="13"/>
      <c r="F32" s="14"/>
      <c r="K32" s="3" t="e">
        <f>SUM(K29:K31)</f>
        <v>#REF!</v>
      </c>
    </row>
    <row r="33" spans="1:9" x14ac:dyDescent="0.25">
      <c r="A33" s="12"/>
      <c r="B33" s="14" t="s">
        <v>317</v>
      </c>
      <c r="C33" s="13"/>
      <c r="D33" s="13"/>
      <c r="E33" s="13"/>
      <c r="F33" s="14"/>
    </row>
    <row r="34" spans="1:9" x14ac:dyDescent="0.25">
      <c r="A34" s="12">
        <f>A31+1</f>
        <v>20</v>
      </c>
      <c r="B34" s="13" t="s">
        <v>50</v>
      </c>
      <c r="C34" s="13">
        <v>1</v>
      </c>
      <c r="D34" s="13"/>
      <c r="E34" s="13"/>
      <c r="F34" s="14">
        <f t="shared" si="0"/>
        <v>1</v>
      </c>
    </row>
    <row r="35" spans="1:9" s="20" customFormat="1" x14ac:dyDescent="0.25">
      <c r="A35" s="9"/>
      <c r="B35" s="14"/>
      <c r="C35" s="9"/>
      <c r="D35" s="14"/>
      <c r="E35" s="9"/>
      <c r="F35" s="14"/>
    </row>
    <row r="36" spans="1:9" s="20" customFormat="1" x14ac:dyDescent="0.25">
      <c r="A36" s="9"/>
      <c r="B36" s="14" t="s">
        <v>309</v>
      </c>
      <c r="C36" s="9"/>
      <c r="D36" s="14"/>
      <c r="E36" s="9"/>
      <c r="F36" s="14"/>
    </row>
    <row r="37" spans="1:9" x14ac:dyDescent="0.25">
      <c r="A37" s="12">
        <f>A34+1</f>
        <v>21</v>
      </c>
      <c r="B37" s="13" t="s">
        <v>7</v>
      </c>
      <c r="C37" s="13">
        <v>1</v>
      </c>
      <c r="D37" s="13"/>
      <c r="E37" s="13">
        <v>2</v>
      </c>
      <c r="F37" s="14">
        <f t="shared" si="0"/>
        <v>3</v>
      </c>
    </row>
    <row r="38" spans="1:9" x14ac:dyDescent="0.25">
      <c r="A38" s="12">
        <f>A37+1</f>
        <v>22</v>
      </c>
      <c r="B38" s="13" t="s">
        <v>8</v>
      </c>
      <c r="C38" s="13">
        <v>31</v>
      </c>
      <c r="D38" s="13"/>
      <c r="E38" s="13">
        <f>10-1</f>
        <v>9</v>
      </c>
      <c r="F38" s="14">
        <f t="shared" si="0"/>
        <v>40</v>
      </c>
    </row>
    <row r="39" spans="1:9" s="99" customFormat="1" x14ac:dyDescent="0.25">
      <c r="A39" s="97"/>
      <c r="B39" s="98" t="s">
        <v>308</v>
      </c>
      <c r="C39" s="97">
        <f>SUM(C37:C38)</f>
        <v>32</v>
      </c>
      <c r="D39" s="97"/>
      <c r="E39" s="97">
        <f>SUM(E37:E38)</f>
        <v>11</v>
      </c>
      <c r="F39" s="98"/>
      <c r="G39" s="99">
        <f>SUM(F37:F38)</f>
        <v>43</v>
      </c>
    </row>
    <row r="40" spans="1:9" s="20" customFormat="1" x14ac:dyDescent="0.25">
      <c r="A40" s="9"/>
      <c r="B40" s="14"/>
      <c r="C40" s="9"/>
      <c r="D40" s="9"/>
      <c r="E40" s="9"/>
      <c r="F40" s="14"/>
    </row>
    <row r="41" spans="1:9" s="20" customFormat="1" x14ac:dyDescent="0.25">
      <c r="A41" s="9"/>
      <c r="B41" s="14" t="s">
        <v>310</v>
      </c>
      <c r="C41" s="9"/>
      <c r="D41" s="9"/>
      <c r="E41" s="9"/>
      <c r="F41" s="14"/>
    </row>
    <row r="42" spans="1:9" x14ac:dyDescent="0.25">
      <c r="A42" s="12">
        <f>A38+1</f>
        <v>23</v>
      </c>
      <c r="B42" s="13" t="s">
        <v>38</v>
      </c>
      <c r="C42" s="13">
        <v>3</v>
      </c>
      <c r="D42" s="13"/>
      <c r="E42" s="13">
        <f>10+3</f>
        <v>13</v>
      </c>
      <c r="F42" s="14">
        <f t="shared" si="0"/>
        <v>16</v>
      </c>
      <c r="H42" s="19"/>
      <c r="I42" s="19"/>
    </row>
    <row r="43" spans="1:9" x14ac:dyDescent="0.25">
      <c r="A43" s="12"/>
      <c r="B43" s="13"/>
      <c r="C43" s="9"/>
      <c r="D43" s="13"/>
      <c r="E43" s="13"/>
      <c r="F43" s="14"/>
      <c r="H43" s="19"/>
      <c r="I43" s="19"/>
    </row>
    <row r="44" spans="1:9" x14ac:dyDescent="0.25">
      <c r="A44" s="12"/>
      <c r="B44" s="14" t="s">
        <v>311</v>
      </c>
      <c r="C44" s="13"/>
      <c r="D44" s="13"/>
      <c r="E44" s="13"/>
      <c r="F44" s="14"/>
      <c r="H44" s="19"/>
      <c r="I44" s="19"/>
    </row>
    <row r="45" spans="1:9" x14ac:dyDescent="0.25">
      <c r="A45" s="12">
        <f>A42+1</f>
        <v>24</v>
      </c>
      <c r="B45" s="13" t="s">
        <v>48</v>
      </c>
      <c r="C45" s="13">
        <v>1</v>
      </c>
      <c r="D45" s="13"/>
      <c r="E45" s="13"/>
      <c r="F45" s="14">
        <f t="shared" si="0"/>
        <v>1</v>
      </c>
    </row>
    <row r="46" spans="1:9" x14ac:dyDescent="0.25">
      <c r="A46" s="12">
        <f>A45+1</f>
        <v>25</v>
      </c>
      <c r="B46" s="13" t="s">
        <v>97</v>
      </c>
      <c r="C46" s="13"/>
      <c r="D46" s="13"/>
      <c r="E46" s="13"/>
      <c r="F46" s="14">
        <f t="shared" si="0"/>
        <v>0</v>
      </c>
    </row>
    <row r="47" spans="1:9" s="20" customFormat="1" x14ac:dyDescent="0.25">
      <c r="A47" s="9"/>
      <c r="B47" s="14"/>
      <c r="C47" s="9"/>
      <c r="D47" s="14"/>
      <c r="E47" s="9">
        <f>SUM(E42:E46)</f>
        <v>13</v>
      </c>
      <c r="F47" s="14"/>
    </row>
    <row r="48" spans="1:9" s="20" customFormat="1" x14ac:dyDescent="0.25">
      <c r="A48" s="9"/>
      <c r="B48" s="14" t="s">
        <v>68</v>
      </c>
      <c r="C48" s="9"/>
      <c r="D48" s="14"/>
      <c r="E48" s="9"/>
      <c r="F48" s="14"/>
    </row>
    <row r="49" spans="1:9" x14ac:dyDescent="0.25">
      <c r="A49" s="12">
        <f>A46+1</f>
        <v>26</v>
      </c>
      <c r="B49" s="13" t="s">
        <v>39</v>
      </c>
      <c r="C49" s="13">
        <v>2</v>
      </c>
      <c r="D49" s="13"/>
      <c r="E49" s="13"/>
      <c r="F49" s="14">
        <f t="shared" si="0"/>
        <v>2</v>
      </c>
      <c r="H49" s="19"/>
      <c r="I49" s="19"/>
    </row>
    <row r="50" spans="1:9" x14ac:dyDescent="0.25">
      <c r="A50" s="12">
        <f t="shared" ref="A50:A77" si="2">A49+1</f>
        <v>27</v>
      </c>
      <c r="B50" s="13" t="s">
        <v>9</v>
      </c>
      <c r="C50" s="13">
        <v>1</v>
      </c>
      <c r="D50" s="13"/>
      <c r="E50" s="13"/>
      <c r="F50" s="14">
        <f t="shared" si="0"/>
        <v>1</v>
      </c>
    </row>
    <row r="51" spans="1:9" x14ac:dyDescent="0.25">
      <c r="A51" s="12">
        <f t="shared" si="2"/>
        <v>28</v>
      </c>
      <c r="B51" s="13" t="s">
        <v>40</v>
      </c>
      <c r="C51" s="13">
        <v>1</v>
      </c>
      <c r="D51" s="13"/>
      <c r="E51" s="13"/>
      <c r="F51" s="14">
        <f t="shared" si="0"/>
        <v>1</v>
      </c>
      <c r="H51" s="19"/>
      <c r="I51" s="19"/>
    </row>
    <row r="52" spans="1:9" x14ac:dyDescent="0.25">
      <c r="A52" s="12">
        <f t="shared" si="2"/>
        <v>29</v>
      </c>
      <c r="B52" s="13" t="s">
        <v>88</v>
      </c>
      <c r="C52" s="13"/>
      <c r="D52" s="13"/>
      <c r="E52" s="13">
        <f>2-1+1</f>
        <v>2</v>
      </c>
      <c r="F52" s="14">
        <f t="shared" si="0"/>
        <v>2</v>
      </c>
      <c r="G52" s="3">
        <f>SUM(F49:F52)</f>
        <v>6</v>
      </c>
    </row>
    <row r="53" spans="1:9" x14ac:dyDescent="0.25">
      <c r="A53" s="12"/>
      <c r="B53" s="13"/>
      <c r="C53" s="13"/>
      <c r="D53" s="13"/>
      <c r="E53" s="13"/>
      <c r="F53" s="14"/>
    </row>
    <row r="54" spans="1:9" x14ac:dyDescent="0.25">
      <c r="A54" s="12"/>
      <c r="B54" s="14" t="s">
        <v>312</v>
      </c>
      <c r="C54" s="13"/>
      <c r="D54" s="13"/>
      <c r="E54" s="13"/>
      <c r="F54" s="14"/>
    </row>
    <row r="55" spans="1:9" x14ac:dyDescent="0.25">
      <c r="A55" s="12">
        <f>A52+1</f>
        <v>30</v>
      </c>
      <c r="B55" s="13" t="s">
        <v>41</v>
      </c>
      <c r="C55" s="13">
        <v>3</v>
      </c>
      <c r="D55" s="13"/>
      <c r="E55" s="13">
        <v>4</v>
      </c>
      <c r="F55" s="14">
        <f t="shared" si="0"/>
        <v>7</v>
      </c>
      <c r="H55" s="19"/>
      <c r="I55" s="19"/>
    </row>
    <row r="56" spans="1:9" x14ac:dyDescent="0.25">
      <c r="A56" s="12">
        <f>A55+1</f>
        <v>31</v>
      </c>
      <c r="B56" s="13" t="s">
        <v>339</v>
      </c>
      <c r="C56" s="13"/>
      <c r="D56" s="13"/>
      <c r="E56" s="13">
        <v>1</v>
      </c>
      <c r="F56" s="14">
        <f t="shared" si="0"/>
        <v>1</v>
      </c>
      <c r="H56" s="19"/>
      <c r="I56" s="19"/>
    </row>
    <row r="57" spans="1:9" x14ac:dyDescent="0.25">
      <c r="A57" s="12"/>
      <c r="B57" s="13"/>
      <c r="C57" s="13"/>
      <c r="D57" s="13"/>
      <c r="E57" s="13"/>
      <c r="F57" s="14"/>
      <c r="H57" s="19"/>
      <c r="I57" s="19"/>
    </row>
    <row r="58" spans="1:9" x14ac:dyDescent="0.25">
      <c r="A58" s="12"/>
      <c r="B58" s="14" t="s">
        <v>306</v>
      </c>
      <c r="C58" s="13"/>
      <c r="D58" s="13"/>
      <c r="E58" s="13"/>
      <c r="F58" s="14"/>
      <c r="H58" s="19"/>
      <c r="I58" s="19"/>
    </row>
    <row r="59" spans="1:9" x14ac:dyDescent="0.25">
      <c r="A59" s="12">
        <f>A56+1</f>
        <v>32</v>
      </c>
      <c r="B59" s="13" t="s">
        <v>35</v>
      </c>
      <c r="C59" s="13">
        <f>3-1</f>
        <v>2</v>
      </c>
      <c r="D59" s="13"/>
      <c r="E59" s="13">
        <f>2+4</f>
        <v>6</v>
      </c>
      <c r="F59" s="14">
        <f t="shared" si="0"/>
        <v>8</v>
      </c>
    </row>
    <row r="60" spans="1:9" x14ac:dyDescent="0.25">
      <c r="A60" s="12">
        <f t="shared" si="2"/>
        <v>33</v>
      </c>
      <c r="B60" s="13" t="s">
        <v>92</v>
      </c>
      <c r="C60" s="13">
        <v>5</v>
      </c>
      <c r="D60" s="13"/>
      <c r="E60" s="13">
        <v>7</v>
      </c>
      <c r="F60" s="14">
        <f t="shared" si="0"/>
        <v>12</v>
      </c>
    </row>
    <row r="61" spans="1:9" x14ac:dyDescent="0.25">
      <c r="A61" s="12">
        <f t="shared" si="2"/>
        <v>34</v>
      </c>
      <c r="B61" s="13" t="s">
        <v>94</v>
      </c>
      <c r="C61" s="13">
        <v>4</v>
      </c>
      <c r="D61" s="13"/>
      <c r="E61" s="13">
        <v>4</v>
      </c>
      <c r="F61" s="14">
        <f t="shared" si="0"/>
        <v>8</v>
      </c>
      <c r="G61" s="3">
        <f>C60+C61+E60+E61</f>
        <v>20</v>
      </c>
    </row>
    <row r="62" spans="1:9" x14ac:dyDescent="0.25">
      <c r="A62" s="12"/>
      <c r="B62" s="13"/>
      <c r="C62" s="13"/>
      <c r="D62" s="13"/>
      <c r="E62" s="13"/>
      <c r="F62" s="14"/>
    </row>
    <row r="63" spans="1:9" x14ac:dyDescent="0.25">
      <c r="A63" s="12"/>
      <c r="B63" s="14" t="s">
        <v>313</v>
      </c>
      <c r="C63" s="13"/>
      <c r="D63" s="13"/>
      <c r="E63" s="13"/>
      <c r="F63" s="14"/>
    </row>
    <row r="64" spans="1:9" x14ac:dyDescent="0.25">
      <c r="A64" s="12">
        <f>A61+1</f>
        <v>35</v>
      </c>
      <c r="B64" s="13" t="s">
        <v>289</v>
      </c>
      <c r="C64" s="13">
        <v>1</v>
      </c>
      <c r="D64" s="13"/>
      <c r="E64" s="13"/>
      <c r="F64" s="14">
        <f t="shared" si="0"/>
        <v>1</v>
      </c>
    </row>
    <row r="65" spans="1:7" x14ac:dyDescent="0.25">
      <c r="A65" s="12">
        <f t="shared" si="2"/>
        <v>36</v>
      </c>
      <c r="B65" s="13" t="s">
        <v>290</v>
      </c>
      <c r="C65" s="13">
        <v>2</v>
      </c>
      <c r="D65" s="13"/>
      <c r="E65" s="13"/>
      <c r="F65" s="14">
        <f t="shared" si="0"/>
        <v>2</v>
      </c>
    </row>
    <row r="66" spans="1:7" x14ac:dyDescent="0.25">
      <c r="A66" s="12">
        <f t="shared" si="2"/>
        <v>37</v>
      </c>
      <c r="B66" s="13" t="s">
        <v>291</v>
      </c>
      <c r="C66" s="13">
        <v>1</v>
      </c>
      <c r="D66" s="13"/>
      <c r="E66" s="13"/>
      <c r="F66" s="14">
        <f t="shared" si="0"/>
        <v>1</v>
      </c>
    </row>
    <row r="67" spans="1:7" x14ac:dyDescent="0.25">
      <c r="A67" s="12">
        <f t="shared" si="2"/>
        <v>38</v>
      </c>
      <c r="B67" s="13" t="s">
        <v>292</v>
      </c>
      <c r="C67" s="13">
        <v>4</v>
      </c>
      <c r="D67" s="13"/>
      <c r="E67" s="13">
        <v>4</v>
      </c>
      <c r="F67" s="14">
        <f t="shared" si="0"/>
        <v>8</v>
      </c>
      <c r="G67" s="3">
        <f>SUM(F64:F67)</f>
        <v>12</v>
      </c>
    </row>
    <row r="68" spans="1:7" x14ac:dyDescent="0.25">
      <c r="A68" s="12"/>
      <c r="B68" s="13"/>
      <c r="C68" s="13"/>
      <c r="D68" s="13"/>
      <c r="E68" s="13"/>
      <c r="F68" s="14"/>
    </row>
    <row r="69" spans="1:7" x14ac:dyDescent="0.25">
      <c r="A69" s="12"/>
      <c r="B69" s="14" t="s">
        <v>314</v>
      </c>
      <c r="C69" s="13"/>
      <c r="D69" s="13"/>
      <c r="E69" s="13"/>
      <c r="F69" s="14"/>
    </row>
    <row r="70" spans="1:7" x14ac:dyDescent="0.25">
      <c r="A70" s="12">
        <f>A67+1</f>
        <v>39</v>
      </c>
      <c r="B70" s="13" t="s">
        <v>400</v>
      </c>
      <c r="C70" s="13">
        <v>1</v>
      </c>
      <c r="D70" s="13"/>
      <c r="E70" s="13">
        <v>1</v>
      </c>
      <c r="F70" s="14"/>
    </row>
    <row r="71" spans="1:7" x14ac:dyDescent="0.25">
      <c r="A71" s="12">
        <f>A70+1</f>
        <v>40</v>
      </c>
      <c r="B71" s="13" t="s">
        <v>14</v>
      </c>
      <c r="C71" s="13">
        <v>3</v>
      </c>
      <c r="D71" s="13"/>
      <c r="E71" s="13">
        <f>6+1</f>
        <v>7</v>
      </c>
      <c r="F71" s="14">
        <f t="shared" ref="F71:F107" si="3">C71+D71+E71</f>
        <v>10</v>
      </c>
    </row>
    <row r="72" spans="1:7" x14ac:dyDescent="0.25">
      <c r="A72" s="12">
        <f t="shared" si="2"/>
        <v>41</v>
      </c>
      <c r="B72" s="13" t="s">
        <v>245</v>
      </c>
      <c r="C72" s="13">
        <v>5</v>
      </c>
      <c r="D72" s="13"/>
      <c r="E72" s="13"/>
      <c r="F72" s="14">
        <f t="shared" si="3"/>
        <v>5</v>
      </c>
    </row>
    <row r="73" spans="1:7" x14ac:dyDescent="0.25">
      <c r="A73" s="12"/>
      <c r="B73" s="13"/>
      <c r="C73" s="13"/>
      <c r="D73" s="13"/>
      <c r="E73" s="13"/>
      <c r="F73" s="14"/>
    </row>
    <row r="74" spans="1:7" x14ac:dyDescent="0.25">
      <c r="A74" s="12"/>
      <c r="B74" s="14" t="s">
        <v>315</v>
      </c>
      <c r="C74" s="13"/>
      <c r="D74" s="13"/>
      <c r="E74" s="13"/>
      <c r="F74" s="14"/>
    </row>
    <row r="75" spans="1:7" x14ac:dyDescent="0.25">
      <c r="A75" s="12">
        <f>A72+1</f>
        <v>42</v>
      </c>
      <c r="B75" s="13" t="s">
        <v>16</v>
      </c>
      <c r="C75" s="13">
        <v>2</v>
      </c>
      <c r="D75" s="13"/>
      <c r="E75" s="13">
        <v>2</v>
      </c>
      <c r="F75" s="14">
        <f t="shared" si="3"/>
        <v>4</v>
      </c>
    </row>
    <row r="76" spans="1:7" x14ac:dyDescent="0.25">
      <c r="A76" s="12">
        <f t="shared" si="2"/>
        <v>43</v>
      </c>
      <c r="B76" s="13" t="s">
        <v>17</v>
      </c>
      <c r="C76" s="13">
        <v>1</v>
      </c>
      <c r="D76" s="13"/>
      <c r="E76" s="13"/>
      <c r="F76" s="14">
        <f t="shared" si="3"/>
        <v>1</v>
      </c>
    </row>
    <row r="77" spans="1:7" x14ac:dyDescent="0.25">
      <c r="A77" s="12">
        <f t="shared" si="2"/>
        <v>44</v>
      </c>
      <c r="B77" s="13" t="s">
        <v>51</v>
      </c>
      <c r="C77" s="13">
        <v>1</v>
      </c>
      <c r="D77" s="13"/>
      <c r="E77" s="13"/>
      <c r="F77" s="14">
        <f t="shared" si="3"/>
        <v>1</v>
      </c>
    </row>
    <row r="78" spans="1:7" x14ac:dyDescent="0.25">
      <c r="A78" s="12"/>
      <c r="B78" s="13"/>
      <c r="C78" s="13"/>
      <c r="D78" s="13"/>
      <c r="E78" s="13"/>
      <c r="F78" s="14"/>
    </row>
    <row r="79" spans="1:7" x14ac:dyDescent="0.25">
      <c r="A79" s="12"/>
      <c r="B79" s="14" t="s">
        <v>316</v>
      </c>
      <c r="C79" s="13"/>
      <c r="D79" s="13"/>
      <c r="E79" s="13"/>
      <c r="F79" s="14"/>
    </row>
    <row r="80" spans="1:7" x14ac:dyDescent="0.25">
      <c r="A80" s="12">
        <f>A77+1</f>
        <v>45</v>
      </c>
      <c r="B80" s="13" t="s">
        <v>49</v>
      </c>
      <c r="C80" s="13">
        <f>2-1</f>
        <v>1</v>
      </c>
      <c r="D80" s="13">
        <v>1</v>
      </c>
      <c r="E80" s="13">
        <f>1+1</f>
        <v>2</v>
      </c>
      <c r="F80" s="14">
        <f t="shared" si="3"/>
        <v>4</v>
      </c>
    </row>
    <row r="81" spans="1:6" s="20" customFormat="1" x14ac:dyDescent="0.25">
      <c r="A81" s="9"/>
      <c r="B81" s="14"/>
      <c r="C81" s="9"/>
      <c r="D81" s="14"/>
      <c r="E81" s="9">
        <f>SUM(E49:E80)</f>
        <v>40</v>
      </c>
      <c r="F81" s="14">
        <f t="shared" si="3"/>
        <v>40</v>
      </c>
    </row>
    <row r="82" spans="1:6" s="20" customFormat="1" x14ac:dyDescent="0.25">
      <c r="A82" s="12">
        <f>A80+1</f>
        <v>46</v>
      </c>
      <c r="B82" s="14" t="s">
        <v>326</v>
      </c>
      <c r="C82" s="9"/>
      <c r="D82" s="14"/>
      <c r="E82" s="9"/>
      <c r="F82" s="14"/>
    </row>
    <row r="83" spans="1:6" s="20" customFormat="1" x14ac:dyDescent="0.25">
      <c r="A83" s="9"/>
      <c r="B83" s="16" t="s">
        <v>327</v>
      </c>
      <c r="C83" s="107">
        <v>1</v>
      </c>
      <c r="D83" s="14"/>
      <c r="E83" s="9"/>
      <c r="F83" s="14">
        <f t="shared" si="3"/>
        <v>1</v>
      </c>
    </row>
    <row r="84" spans="1:6" s="20" customFormat="1" x14ac:dyDescent="0.25">
      <c r="A84" s="9"/>
      <c r="B84" s="16"/>
      <c r="C84" s="107"/>
      <c r="D84" s="14"/>
      <c r="E84" s="9"/>
      <c r="F84" s="14"/>
    </row>
    <row r="85" spans="1:6" s="20" customFormat="1" x14ac:dyDescent="0.25">
      <c r="A85" s="9">
        <v>47</v>
      </c>
      <c r="B85" s="14" t="s">
        <v>370</v>
      </c>
      <c r="C85" s="107">
        <v>1</v>
      </c>
      <c r="D85" s="14"/>
      <c r="E85" s="9"/>
      <c r="F85" s="14"/>
    </row>
    <row r="86" spans="1:6" s="20" customFormat="1" x14ac:dyDescent="0.25">
      <c r="A86" s="9"/>
      <c r="B86" s="16"/>
      <c r="C86" s="107"/>
      <c r="D86" s="14"/>
      <c r="E86" s="9"/>
      <c r="F86" s="14"/>
    </row>
    <row r="87" spans="1:6" s="20" customFormat="1" x14ac:dyDescent="0.25">
      <c r="A87" s="9"/>
      <c r="B87" s="14" t="s">
        <v>191</v>
      </c>
      <c r="C87" s="9"/>
      <c r="D87" s="14"/>
      <c r="E87" s="9"/>
      <c r="F87" s="14"/>
    </row>
    <row r="88" spans="1:6" x14ac:dyDescent="0.25">
      <c r="A88" s="12">
        <f>A85+1</f>
        <v>48</v>
      </c>
      <c r="B88" s="13" t="s">
        <v>294</v>
      </c>
      <c r="C88" s="13">
        <v>1</v>
      </c>
      <c r="D88" s="13"/>
      <c r="E88" s="13"/>
      <c r="F88" s="14">
        <f t="shared" si="3"/>
        <v>1</v>
      </c>
    </row>
    <row r="89" spans="1:6" x14ac:dyDescent="0.25">
      <c r="A89" s="70">
        <f>A88+1</f>
        <v>49</v>
      </c>
      <c r="B89" s="13" t="s">
        <v>412</v>
      </c>
      <c r="C89" s="13">
        <v>2</v>
      </c>
      <c r="D89" s="13"/>
      <c r="E89" s="13"/>
      <c r="F89" s="14">
        <f t="shared" si="3"/>
        <v>2</v>
      </c>
    </row>
    <row r="90" spans="1:6" x14ac:dyDescent="0.25">
      <c r="A90" s="70">
        <f t="shared" ref="A90:A93" si="4">A89+1</f>
        <v>50</v>
      </c>
      <c r="B90" s="13" t="s">
        <v>330</v>
      </c>
      <c r="C90" s="13">
        <v>3</v>
      </c>
      <c r="D90" s="13"/>
      <c r="E90" s="13">
        <v>2</v>
      </c>
      <c r="F90" s="14">
        <f t="shared" si="3"/>
        <v>5</v>
      </c>
    </row>
    <row r="91" spans="1:6" x14ac:dyDescent="0.25">
      <c r="A91" s="70">
        <f t="shared" si="4"/>
        <v>51</v>
      </c>
      <c r="B91" s="13" t="s">
        <v>404</v>
      </c>
      <c r="C91" s="13">
        <v>1</v>
      </c>
      <c r="D91" s="13"/>
      <c r="E91" s="13"/>
      <c r="F91" s="14"/>
    </row>
    <row r="92" spans="1:6" x14ac:dyDescent="0.25">
      <c r="A92" s="70">
        <f t="shared" si="4"/>
        <v>52</v>
      </c>
      <c r="B92" s="13" t="s">
        <v>391</v>
      </c>
      <c r="C92" s="13">
        <v>1</v>
      </c>
      <c r="D92" s="13"/>
      <c r="E92" s="13">
        <v>1</v>
      </c>
      <c r="F92" s="14">
        <f t="shared" si="3"/>
        <v>2</v>
      </c>
    </row>
    <row r="93" spans="1:6" x14ac:dyDescent="0.25">
      <c r="A93" s="70">
        <f t="shared" si="4"/>
        <v>53</v>
      </c>
      <c r="B93" s="13" t="s">
        <v>98</v>
      </c>
      <c r="C93" s="13">
        <v>1</v>
      </c>
      <c r="D93" s="13"/>
      <c r="E93" s="13"/>
      <c r="F93" s="14">
        <f t="shared" si="3"/>
        <v>1</v>
      </c>
    </row>
    <row r="94" spans="1:6" x14ac:dyDescent="0.25">
      <c r="A94" s="70">
        <f t="shared" ref="A94:A107" si="5">A93+1</f>
        <v>54</v>
      </c>
      <c r="B94" s="13" t="s">
        <v>373</v>
      </c>
      <c r="C94" s="13">
        <v>3</v>
      </c>
      <c r="D94" s="13"/>
      <c r="E94" s="13"/>
      <c r="F94" s="14">
        <f t="shared" si="3"/>
        <v>3</v>
      </c>
    </row>
    <row r="95" spans="1:6" x14ac:dyDescent="0.25">
      <c r="A95" s="70">
        <f t="shared" si="5"/>
        <v>55</v>
      </c>
      <c r="B95" s="13" t="s">
        <v>296</v>
      </c>
      <c r="C95" s="13">
        <v>1</v>
      </c>
      <c r="D95" s="13"/>
      <c r="E95" s="13">
        <v>1</v>
      </c>
      <c r="F95" s="14">
        <f t="shared" si="3"/>
        <v>2</v>
      </c>
    </row>
    <row r="96" spans="1:6" x14ac:dyDescent="0.25">
      <c r="A96" s="70">
        <f t="shared" si="5"/>
        <v>56</v>
      </c>
      <c r="B96" s="14" t="s">
        <v>325</v>
      </c>
      <c r="C96" s="13">
        <v>3</v>
      </c>
      <c r="D96" s="13"/>
      <c r="E96" s="13">
        <v>1</v>
      </c>
      <c r="F96" s="14">
        <f t="shared" si="3"/>
        <v>4</v>
      </c>
    </row>
    <row r="97" spans="1:11" x14ac:dyDescent="0.25">
      <c r="A97" s="70">
        <f t="shared" si="5"/>
        <v>57</v>
      </c>
      <c r="B97" s="14" t="s">
        <v>324</v>
      </c>
      <c r="C97" s="13">
        <v>1</v>
      </c>
      <c r="D97" s="13"/>
      <c r="E97" s="13">
        <v>1</v>
      </c>
      <c r="F97" s="14">
        <f t="shared" si="3"/>
        <v>2</v>
      </c>
    </row>
    <row r="98" spans="1:11" x14ac:dyDescent="0.25">
      <c r="A98" s="70">
        <f t="shared" si="5"/>
        <v>58</v>
      </c>
      <c r="B98" s="13" t="s">
        <v>403</v>
      </c>
      <c r="C98" s="13">
        <v>3</v>
      </c>
      <c r="D98" s="13"/>
      <c r="E98" s="13">
        <v>4</v>
      </c>
      <c r="F98" s="14">
        <f t="shared" si="3"/>
        <v>7</v>
      </c>
    </row>
    <row r="99" spans="1:11" x14ac:dyDescent="0.25">
      <c r="A99" s="70">
        <f t="shared" si="5"/>
        <v>59</v>
      </c>
      <c r="B99" s="13" t="s">
        <v>371</v>
      </c>
      <c r="C99" s="13"/>
      <c r="D99" s="13"/>
      <c r="E99" s="13">
        <f>6+2</f>
        <v>8</v>
      </c>
      <c r="F99" s="14">
        <f t="shared" si="3"/>
        <v>8</v>
      </c>
    </row>
    <row r="100" spans="1:11" x14ac:dyDescent="0.25">
      <c r="A100" s="70">
        <f t="shared" si="5"/>
        <v>60</v>
      </c>
      <c r="B100" s="13" t="s">
        <v>58</v>
      </c>
      <c r="C100" s="13">
        <v>1</v>
      </c>
      <c r="D100" s="13"/>
      <c r="E100" s="13"/>
      <c r="F100" s="14">
        <f t="shared" si="3"/>
        <v>1</v>
      </c>
    </row>
    <row r="101" spans="1:11" x14ac:dyDescent="0.25">
      <c r="A101" s="70">
        <f t="shared" si="5"/>
        <v>61</v>
      </c>
      <c r="B101" s="13" t="s">
        <v>301</v>
      </c>
      <c r="C101" s="13"/>
      <c r="D101" s="13"/>
      <c r="E101" s="13">
        <v>1</v>
      </c>
      <c r="F101" s="14">
        <f t="shared" si="3"/>
        <v>1</v>
      </c>
    </row>
    <row r="102" spans="1:11" x14ac:dyDescent="0.25">
      <c r="A102" s="70">
        <f t="shared" si="5"/>
        <v>62</v>
      </c>
      <c r="B102" s="13" t="s">
        <v>101</v>
      </c>
      <c r="C102" s="13"/>
      <c r="D102" s="13"/>
      <c r="E102" s="13">
        <v>3</v>
      </c>
      <c r="F102" s="14">
        <f t="shared" si="3"/>
        <v>3</v>
      </c>
    </row>
    <row r="103" spans="1:11" x14ac:dyDescent="0.25">
      <c r="A103" s="70">
        <f t="shared" si="5"/>
        <v>63</v>
      </c>
      <c r="B103" s="13" t="s">
        <v>273</v>
      </c>
      <c r="C103" s="13"/>
      <c r="D103" s="13"/>
      <c r="E103" s="13">
        <v>1</v>
      </c>
      <c r="F103" s="14">
        <f t="shared" si="3"/>
        <v>1</v>
      </c>
    </row>
    <row r="104" spans="1:11" x14ac:dyDescent="0.25">
      <c r="A104" s="70">
        <f t="shared" si="5"/>
        <v>64</v>
      </c>
      <c r="B104" s="13" t="s">
        <v>244</v>
      </c>
      <c r="C104" s="13"/>
      <c r="D104" s="13"/>
      <c r="E104" s="13">
        <v>1</v>
      </c>
      <c r="F104" s="14">
        <f t="shared" si="3"/>
        <v>1</v>
      </c>
      <c r="G104" s="3">
        <f>SUM(C88:C104)</f>
        <v>21</v>
      </c>
      <c r="H104" s="3">
        <f>SUM(E88:E104)</f>
        <v>24</v>
      </c>
    </row>
    <row r="105" spans="1:11" x14ac:dyDescent="0.25">
      <c r="A105" s="70">
        <f t="shared" si="5"/>
        <v>65</v>
      </c>
      <c r="B105" s="13" t="s">
        <v>103</v>
      </c>
      <c r="C105" s="13">
        <f>19-1-1</f>
        <v>17</v>
      </c>
      <c r="D105" s="13"/>
      <c r="E105" s="13">
        <f>76+5+1</f>
        <v>82</v>
      </c>
      <c r="F105" s="14">
        <f t="shared" si="3"/>
        <v>99</v>
      </c>
      <c r="K105" s="3" t="s">
        <v>399</v>
      </c>
    </row>
    <row r="106" spans="1:11" x14ac:dyDescent="0.25">
      <c r="A106" s="70">
        <f t="shared" si="5"/>
        <v>66</v>
      </c>
      <c r="B106" s="13" t="s">
        <v>20</v>
      </c>
      <c r="C106" s="13">
        <v>1</v>
      </c>
      <c r="D106" s="13"/>
      <c r="E106" s="13"/>
      <c r="F106" s="14">
        <f t="shared" si="3"/>
        <v>1</v>
      </c>
    </row>
    <row r="107" spans="1:11" x14ac:dyDescent="0.25">
      <c r="A107" s="70">
        <f t="shared" si="5"/>
        <v>67</v>
      </c>
      <c r="B107" s="13" t="s">
        <v>21</v>
      </c>
      <c r="C107" s="13">
        <v>1</v>
      </c>
      <c r="D107" s="13"/>
      <c r="E107" s="13"/>
      <c r="F107" s="14">
        <f t="shared" si="3"/>
        <v>1</v>
      </c>
      <c r="G107" s="3">
        <f>SUM(C105:C107)</f>
        <v>19</v>
      </c>
      <c r="H107" s="3">
        <f>SUM(E105:E107)</f>
        <v>82</v>
      </c>
    </row>
    <row r="108" spans="1:11" s="20" customFormat="1" x14ac:dyDescent="0.25">
      <c r="A108" s="9"/>
      <c r="B108" s="14" t="s">
        <v>307</v>
      </c>
      <c r="C108" s="9">
        <f>SUM(C88:C107)</f>
        <v>40</v>
      </c>
      <c r="D108" s="14"/>
      <c r="E108" s="9">
        <f>SUM(E90:E107)</f>
        <v>106</v>
      </c>
      <c r="F108" s="14"/>
    </row>
    <row r="109" spans="1:11" x14ac:dyDescent="0.25">
      <c r="A109" s="12"/>
      <c r="B109" s="14" t="s">
        <v>5</v>
      </c>
      <c r="C109" s="9">
        <f>C4+C19+C25+SUM(C28:C34)+C39+SUM(C42:C83)+C108+C85+D80</f>
        <v>278</v>
      </c>
      <c r="D109" s="16"/>
      <c r="E109" s="9">
        <f>E19+E25+E39+E47+E81+E108+E31</f>
        <v>249</v>
      </c>
      <c r="F109" s="14">
        <f>C109+D109+E109</f>
        <v>527</v>
      </c>
    </row>
    <row r="110" spans="1:11" x14ac:dyDescent="0.25">
      <c r="A110" s="29"/>
      <c r="B110" s="61"/>
      <c r="C110" s="215"/>
      <c r="D110" s="27"/>
      <c r="E110" s="215"/>
      <c r="F110" s="61">
        <f>C109+E109</f>
        <v>527</v>
      </c>
    </row>
    <row r="111" spans="1:11" x14ac:dyDescent="0.25">
      <c r="A111" s="29"/>
      <c r="B111" s="61"/>
      <c r="C111" s="215"/>
      <c r="D111" s="27"/>
      <c r="E111" s="215"/>
      <c r="F111" s="61"/>
      <c r="I111" s="3">
        <v>285</v>
      </c>
    </row>
    <row r="112" spans="1:11" x14ac:dyDescent="0.25">
      <c r="A112" s="29"/>
      <c r="B112" s="61"/>
      <c r="C112" s="331" t="s">
        <v>274</v>
      </c>
      <c r="D112" s="331"/>
      <c r="E112" s="331"/>
      <c r="F112" s="331"/>
      <c r="I112" s="3">
        <f>I111-C108-C4</f>
        <v>232</v>
      </c>
    </row>
    <row r="113" spans="1:6" x14ac:dyDescent="0.25">
      <c r="A113" s="29"/>
      <c r="B113" s="61"/>
      <c r="C113" s="216" t="s">
        <v>393</v>
      </c>
      <c r="D113" s="43"/>
      <c r="E113" s="216"/>
      <c r="F113" s="216"/>
    </row>
    <row r="114" spans="1:6" x14ac:dyDescent="0.25">
      <c r="A114" s="29"/>
      <c r="B114" s="61"/>
      <c r="C114" s="216"/>
      <c r="D114" s="43"/>
      <c r="E114" s="216"/>
      <c r="F114" s="216"/>
    </row>
    <row r="115" spans="1:6" x14ac:dyDescent="0.25">
      <c r="C115" s="199" t="s">
        <v>394</v>
      </c>
      <c r="D115" s="17"/>
      <c r="E115" s="217"/>
      <c r="F115" s="217"/>
    </row>
    <row r="116" spans="1:6" x14ac:dyDescent="0.25">
      <c r="C116" s="17" t="s">
        <v>395</v>
      </c>
      <c r="D116" s="17"/>
      <c r="E116" s="217"/>
      <c r="F116" s="217"/>
    </row>
    <row r="123" spans="1:6" x14ac:dyDescent="0.25">
      <c r="C123" s="56"/>
    </row>
    <row r="124" spans="1:6" x14ac:dyDescent="0.25">
      <c r="B124" s="56"/>
      <c r="C124" s="56"/>
    </row>
    <row r="125" spans="1:6" x14ac:dyDescent="0.25">
      <c r="B125" s="56"/>
      <c r="C125" s="56"/>
    </row>
    <row r="126" spans="1:6" x14ac:dyDescent="0.25">
      <c r="B126" s="56"/>
      <c r="C126" s="56"/>
      <c r="E126" s="56"/>
    </row>
    <row r="127" spans="1:6" x14ac:dyDescent="0.25">
      <c r="B127" s="56"/>
      <c r="C127" s="56"/>
    </row>
    <row r="128" spans="1:6" x14ac:dyDescent="0.25">
      <c r="B128" s="56"/>
      <c r="C128" s="56"/>
    </row>
    <row r="129" spans="2:3" x14ac:dyDescent="0.25">
      <c r="B129" s="56"/>
      <c r="C129" s="56"/>
    </row>
    <row r="130" spans="2:3" x14ac:dyDescent="0.25">
      <c r="C130" s="56"/>
    </row>
  </sheetData>
  <mergeCells count="2">
    <mergeCell ref="D2:D3"/>
    <mergeCell ref="C112:F1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37" workbookViewId="0">
      <selection activeCell="E20" sqref="E20"/>
    </sheetView>
  </sheetViews>
  <sheetFormatPr defaultRowHeight="15" x14ac:dyDescent="0.25"/>
  <cols>
    <col min="1" max="1" width="5.42578125" style="1" customWidth="1"/>
    <col min="2" max="2" width="54.5703125" style="3" customWidth="1"/>
    <col min="3" max="3" width="9" style="1" customWidth="1"/>
    <col min="4" max="4" width="9.5703125" style="3" customWidth="1"/>
    <col min="5" max="5" width="9.5703125" style="231" customWidth="1"/>
    <col min="6" max="6" width="8.85546875" style="1" customWidth="1"/>
    <col min="7" max="7" width="8.42578125" style="20" customWidth="1"/>
    <col min="8" max="16384" width="9.140625" style="3"/>
  </cols>
  <sheetData>
    <row r="1" spans="1:10" x14ac:dyDescent="0.25">
      <c r="A1" s="18" t="s">
        <v>411</v>
      </c>
      <c r="B1" s="18"/>
      <c r="C1" s="95"/>
    </row>
    <row r="2" spans="1:10" s="6" customFormat="1" ht="15" customHeight="1" x14ac:dyDescent="0.25">
      <c r="A2" s="223" t="s">
        <v>174</v>
      </c>
      <c r="B2" s="223" t="s">
        <v>1</v>
      </c>
      <c r="C2" s="323" t="s">
        <v>2</v>
      </c>
      <c r="D2" s="323" t="s">
        <v>82</v>
      </c>
      <c r="E2" s="323" t="s">
        <v>344</v>
      </c>
      <c r="F2" s="323" t="s">
        <v>3</v>
      </c>
      <c r="G2" s="323" t="s">
        <v>5</v>
      </c>
    </row>
    <row r="3" spans="1:10" s="6" customFormat="1" x14ac:dyDescent="0.25">
      <c r="A3" s="223"/>
      <c r="B3" s="223"/>
      <c r="C3" s="324"/>
      <c r="D3" s="324"/>
      <c r="E3" s="324"/>
      <c r="F3" s="324"/>
      <c r="G3" s="324"/>
    </row>
    <row r="4" spans="1:10" s="104" customFormat="1" x14ac:dyDescent="0.25">
      <c r="A4" s="101">
        <v>1</v>
      </c>
      <c r="B4" s="102" t="s">
        <v>37</v>
      </c>
      <c r="C4" s="101">
        <v>13</v>
      </c>
      <c r="D4" s="101"/>
      <c r="E4" s="240"/>
      <c r="F4" s="101"/>
      <c r="G4" s="159">
        <f>C4+D4+F4+E4</f>
        <v>13</v>
      </c>
    </row>
    <row r="5" spans="1:10" s="25" customFormat="1" x14ac:dyDescent="0.25">
      <c r="A5" s="130">
        <f>A4+1</f>
        <v>2</v>
      </c>
      <c r="B5" s="38" t="s">
        <v>23</v>
      </c>
      <c r="C5" s="130">
        <v>6</v>
      </c>
      <c r="D5" s="38">
        <v>7</v>
      </c>
      <c r="E5" s="241"/>
      <c r="F5" s="130">
        <f>4+1</f>
        <v>5</v>
      </c>
      <c r="G5" s="38">
        <f>C5+D5+E5+F5</f>
        <v>18</v>
      </c>
      <c r="I5" s="41"/>
      <c r="J5" s="41"/>
    </row>
    <row r="6" spans="1:10" s="36" customFormat="1" x14ac:dyDescent="0.25">
      <c r="A6" s="242">
        <f t="shared" ref="A6:A22" si="0">A5+1</f>
        <v>3</v>
      </c>
      <c r="B6" s="33" t="s">
        <v>140</v>
      </c>
      <c r="C6" s="242">
        <v>0</v>
      </c>
      <c r="D6" s="33"/>
      <c r="E6" s="243"/>
      <c r="F6" s="242"/>
      <c r="G6" s="33">
        <f>C6+D6+E6+F6</f>
        <v>0</v>
      </c>
      <c r="I6" s="37"/>
      <c r="J6" s="37"/>
    </row>
    <row r="7" spans="1:10" s="227" customFormat="1" x14ac:dyDescent="0.25">
      <c r="A7" s="244">
        <f t="shared" si="0"/>
        <v>4</v>
      </c>
      <c r="B7" s="245" t="s">
        <v>24</v>
      </c>
      <c r="C7" s="244">
        <v>2</v>
      </c>
      <c r="D7" s="245"/>
      <c r="E7" s="246"/>
      <c r="F7" s="244"/>
      <c r="G7" s="245">
        <f>C7+D7+E7+F7</f>
        <v>2</v>
      </c>
      <c r="I7" s="228"/>
      <c r="J7" s="228"/>
    </row>
    <row r="8" spans="1:10" s="227" customFormat="1" x14ac:dyDescent="0.25">
      <c r="A8" s="244">
        <f t="shared" si="0"/>
        <v>5</v>
      </c>
      <c r="B8" s="245" t="s">
        <v>25</v>
      </c>
      <c r="C8" s="244">
        <v>2</v>
      </c>
      <c r="D8" s="245"/>
      <c r="E8" s="246"/>
      <c r="F8" s="244"/>
      <c r="G8" s="245">
        <f t="shared" ref="G8:G16" si="1">C8+D8+E8+F8</f>
        <v>2</v>
      </c>
      <c r="I8" s="228"/>
      <c r="J8" s="228"/>
    </row>
    <row r="9" spans="1:10" s="227" customFormat="1" x14ac:dyDescent="0.25">
      <c r="A9" s="244">
        <f t="shared" si="0"/>
        <v>6</v>
      </c>
      <c r="B9" s="245" t="s">
        <v>32</v>
      </c>
      <c r="C9" s="244">
        <v>1</v>
      </c>
      <c r="D9" s="245"/>
      <c r="E9" s="246">
        <v>1</v>
      </c>
      <c r="F9" s="244"/>
      <c r="G9" s="245">
        <f t="shared" si="1"/>
        <v>2</v>
      </c>
      <c r="I9" s="228"/>
      <c r="J9" s="228"/>
    </row>
    <row r="10" spans="1:10" s="227" customFormat="1" x14ac:dyDescent="0.25">
      <c r="A10" s="244">
        <f t="shared" si="0"/>
        <v>7</v>
      </c>
      <c r="B10" s="245" t="s">
        <v>26</v>
      </c>
      <c r="C10" s="244">
        <v>2</v>
      </c>
      <c r="D10" s="245">
        <v>1</v>
      </c>
      <c r="E10" s="246">
        <v>1</v>
      </c>
      <c r="F10" s="244"/>
      <c r="G10" s="245">
        <f t="shared" si="1"/>
        <v>4</v>
      </c>
      <c r="I10" s="228"/>
      <c r="J10" s="228"/>
    </row>
    <row r="11" spans="1:10" s="227" customFormat="1" x14ac:dyDescent="0.25">
      <c r="A11" s="244">
        <f t="shared" si="0"/>
        <v>8</v>
      </c>
      <c r="B11" s="245" t="s">
        <v>27</v>
      </c>
      <c r="C11" s="244">
        <v>4</v>
      </c>
      <c r="D11" s="245"/>
      <c r="E11" s="246"/>
      <c r="F11" s="244"/>
      <c r="G11" s="245">
        <f t="shared" si="1"/>
        <v>4</v>
      </c>
      <c r="I11" s="228"/>
      <c r="J11" s="228"/>
    </row>
    <row r="12" spans="1:10" s="227" customFormat="1" x14ac:dyDescent="0.25">
      <c r="A12" s="244">
        <f t="shared" si="0"/>
        <v>9</v>
      </c>
      <c r="B12" s="245" t="s">
        <v>28</v>
      </c>
      <c r="C12" s="244">
        <v>4</v>
      </c>
      <c r="D12" s="245"/>
      <c r="E12" s="246"/>
      <c r="F12" s="244"/>
      <c r="G12" s="245">
        <f t="shared" si="1"/>
        <v>4</v>
      </c>
      <c r="I12" s="228"/>
      <c r="J12" s="228"/>
    </row>
    <row r="13" spans="1:10" s="227" customFormat="1" x14ac:dyDescent="0.25">
      <c r="A13" s="244">
        <f t="shared" si="0"/>
        <v>10</v>
      </c>
      <c r="B13" s="245" t="s">
        <v>29</v>
      </c>
      <c r="C13" s="244">
        <v>2</v>
      </c>
      <c r="D13" s="245"/>
      <c r="E13" s="246"/>
      <c r="F13" s="244"/>
      <c r="G13" s="245">
        <f t="shared" si="1"/>
        <v>2</v>
      </c>
      <c r="I13" s="228"/>
      <c r="J13" s="228"/>
    </row>
    <row r="14" spans="1:10" s="227" customFormat="1" x14ac:dyDescent="0.25">
      <c r="A14" s="244">
        <f t="shared" si="0"/>
        <v>11</v>
      </c>
      <c r="B14" s="245" t="s">
        <v>30</v>
      </c>
      <c r="C14" s="244">
        <v>2</v>
      </c>
      <c r="D14" s="245"/>
      <c r="E14" s="246"/>
      <c r="F14" s="244"/>
      <c r="G14" s="245">
        <f t="shared" si="1"/>
        <v>2</v>
      </c>
      <c r="I14" s="228"/>
      <c r="J14" s="228"/>
    </row>
    <row r="15" spans="1:10" s="227" customFormat="1" x14ac:dyDescent="0.25">
      <c r="A15" s="244">
        <f t="shared" si="0"/>
        <v>12</v>
      </c>
      <c r="B15" s="245" t="s">
        <v>31</v>
      </c>
      <c r="C15" s="244">
        <v>1</v>
      </c>
      <c r="D15" s="245"/>
      <c r="E15" s="246">
        <v>1</v>
      </c>
      <c r="F15" s="244"/>
      <c r="G15" s="245">
        <f t="shared" si="1"/>
        <v>2</v>
      </c>
      <c r="I15" s="228"/>
      <c r="J15" s="228"/>
    </row>
    <row r="16" spans="1:10" s="227" customFormat="1" x14ac:dyDescent="0.25">
      <c r="A16" s="244">
        <f t="shared" si="0"/>
        <v>13</v>
      </c>
      <c r="B16" s="245" t="s">
        <v>409</v>
      </c>
      <c r="C16" s="244">
        <v>1</v>
      </c>
      <c r="D16" s="245"/>
      <c r="E16" s="246"/>
      <c r="F16" s="244"/>
      <c r="G16" s="245">
        <f t="shared" si="1"/>
        <v>1</v>
      </c>
      <c r="I16" s="228">
        <f>SUM(C6:C16)+D10</f>
        <v>22</v>
      </c>
      <c r="J16" s="228"/>
    </row>
    <row r="17" spans="1:12" s="123" customFormat="1" x14ac:dyDescent="0.25">
      <c r="A17" s="70">
        <f t="shared" si="0"/>
        <v>14</v>
      </c>
      <c r="B17" s="16" t="s">
        <v>346</v>
      </c>
      <c r="C17" s="70"/>
      <c r="D17" s="70"/>
      <c r="E17" s="107">
        <v>1</v>
      </c>
      <c r="F17" s="70"/>
      <c r="G17" s="70">
        <f>C17+D17+E17+F17</f>
        <v>1</v>
      </c>
      <c r="J17" s="27"/>
    </row>
    <row r="18" spans="1:12" s="123" customFormat="1" x14ac:dyDescent="0.25">
      <c r="A18" s="70">
        <f t="shared" si="0"/>
        <v>15</v>
      </c>
      <c r="B18" s="16" t="s">
        <v>347</v>
      </c>
      <c r="C18" s="70"/>
      <c r="D18" s="70"/>
      <c r="E18" s="107">
        <v>1</v>
      </c>
      <c r="F18" s="70"/>
      <c r="G18" s="70">
        <f t="shared" ref="G18:G42" si="2">C18+D18+E18+F18</f>
        <v>1</v>
      </c>
      <c r="J18" s="27"/>
    </row>
    <row r="19" spans="1:12" s="123" customFormat="1" x14ac:dyDescent="0.25">
      <c r="A19" s="70">
        <f t="shared" si="0"/>
        <v>16</v>
      </c>
      <c r="B19" s="16" t="s">
        <v>348</v>
      </c>
      <c r="C19" s="70"/>
      <c r="D19" s="70"/>
      <c r="E19" s="107">
        <v>1</v>
      </c>
      <c r="F19" s="70"/>
      <c r="G19" s="70">
        <f t="shared" si="2"/>
        <v>1</v>
      </c>
      <c r="J19" s="27"/>
    </row>
    <row r="20" spans="1:12" s="123" customFormat="1" x14ac:dyDescent="0.25">
      <c r="A20" s="70">
        <f t="shared" si="0"/>
        <v>17</v>
      </c>
      <c r="B20" s="16" t="s">
        <v>350</v>
      </c>
      <c r="C20" s="70"/>
      <c r="D20" s="70"/>
      <c r="E20" s="107">
        <v>1</v>
      </c>
      <c r="F20" s="70"/>
      <c r="G20" s="70">
        <f t="shared" si="2"/>
        <v>1</v>
      </c>
      <c r="J20" s="27"/>
    </row>
    <row r="21" spans="1:12" s="123" customFormat="1" x14ac:dyDescent="0.25">
      <c r="A21" s="70">
        <f t="shared" si="0"/>
        <v>18</v>
      </c>
      <c r="B21" s="16" t="s">
        <v>352</v>
      </c>
      <c r="C21" s="70"/>
      <c r="D21" s="70"/>
      <c r="E21" s="107">
        <v>1</v>
      </c>
      <c r="F21" s="70"/>
      <c r="G21" s="70">
        <f t="shared" si="2"/>
        <v>1</v>
      </c>
      <c r="J21" s="27"/>
    </row>
    <row r="22" spans="1:12" s="123" customFormat="1" x14ac:dyDescent="0.25">
      <c r="A22" s="70">
        <f t="shared" si="0"/>
        <v>19</v>
      </c>
      <c r="B22" s="16" t="s">
        <v>410</v>
      </c>
      <c r="C22" s="70"/>
      <c r="D22" s="70"/>
      <c r="E22" s="107">
        <v>1</v>
      </c>
      <c r="F22" s="70"/>
      <c r="G22" s="70">
        <f t="shared" si="2"/>
        <v>1</v>
      </c>
      <c r="J22" s="27"/>
    </row>
    <row r="23" spans="1:12" s="229" customFormat="1" x14ac:dyDescent="0.25">
      <c r="A23" s="247">
        <f>A22+1</f>
        <v>20</v>
      </c>
      <c r="B23" s="248" t="s">
        <v>34</v>
      </c>
      <c r="C23" s="247">
        <v>1</v>
      </c>
      <c r="D23" s="248"/>
      <c r="E23" s="249"/>
      <c r="F23" s="247"/>
      <c r="G23" s="248">
        <f>C23+D23+E23+F23</f>
        <v>1</v>
      </c>
      <c r="I23" s="230"/>
      <c r="J23" s="230"/>
    </row>
    <row r="24" spans="1:12" s="20" customFormat="1" x14ac:dyDescent="0.25">
      <c r="A24" s="70">
        <f>A23+1</f>
        <v>21</v>
      </c>
      <c r="B24" s="16" t="s">
        <v>413</v>
      </c>
      <c r="C24" s="70">
        <v>98</v>
      </c>
      <c r="D24" s="16">
        <v>3</v>
      </c>
      <c r="E24" s="107"/>
      <c r="F24" s="70">
        <v>72</v>
      </c>
      <c r="G24" s="70">
        <f t="shared" si="2"/>
        <v>173</v>
      </c>
      <c r="I24" s="61"/>
      <c r="J24" s="61"/>
    </row>
    <row r="25" spans="1:12" x14ac:dyDescent="0.25">
      <c r="A25" s="70">
        <f t="shared" ref="A25:A44" si="3">A24+1</f>
        <v>22</v>
      </c>
      <c r="B25" s="16" t="s">
        <v>414</v>
      </c>
      <c r="C25" s="70">
        <v>4</v>
      </c>
      <c r="D25" s="16"/>
      <c r="E25" s="107"/>
      <c r="F25" s="70"/>
      <c r="G25" s="70">
        <f t="shared" si="2"/>
        <v>4</v>
      </c>
    </row>
    <row r="26" spans="1:12" x14ac:dyDescent="0.25">
      <c r="A26" s="70">
        <f t="shared" si="3"/>
        <v>23</v>
      </c>
      <c r="B26" s="16" t="s">
        <v>415</v>
      </c>
      <c r="C26" s="70">
        <v>4</v>
      </c>
      <c r="D26" s="16"/>
      <c r="E26" s="107"/>
      <c r="F26" s="70">
        <v>2</v>
      </c>
      <c r="G26" s="70">
        <f t="shared" si="2"/>
        <v>6</v>
      </c>
      <c r="I26" s="19"/>
      <c r="J26" s="19"/>
      <c r="K26" s="3" t="s">
        <v>366</v>
      </c>
      <c r="L26" s="3" t="e">
        <f>#REF!+F26+#REF!+F29+#REF!+#REF!+F34+#REF!+#REF!+F40+#REF!+#REF!+#REF!+#REF!</f>
        <v>#REF!</v>
      </c>
    </row>
    <row r="27" spans="1:12" x14ac:dyDescent="0.25">
      <c r="A27" s="70">
        <f t="shared" si="3"/>
        <v>24</v>
      </c>
      <c r="B27" s="16" t="s">
        <v>416</v>
      </c>
      <c r="C27" s="70">
        <v>1</v>
      </c>
      <c r="D27" s="16"/>
      <c r="E27" s="107"/>
      <c r="F27" s="70"/>
      <c r="G27" s="70">
        <f t="shared" si="2"/>
        <v>1</v>
      </c>
    </row>
    <row r="28" spans="1:12" s="20" customFormat="1" x14ac:dyDescent="0.25">
      <c r="A28" s="70">
        <f t="shared" si="3"/>
        <v>25</v>
      </c>
      <c r="B28" s="16" t="s">
        <v>417</v>
      </c>
      <c r="C28" s="70">
        <v>32</v>
      </c>
      <c r="D28" s="16"/>
      <c r="E28" s="107"/>
      <c r="F28" s="70">
        <v>11</v>
      </c>
      <c r="G28" s="70">
        <f t="shared" si="2"/>
        <v>43</v>
      </c>
    </row>
    <row r="29" spans="1:12" x14ac:dyDescent="0.25">
      <c r="A29" s="70">
        <f t="shared" si="3"/>
        <v>26</v>
      </c>
      <c r="B29" s="16" t="s">
        <v>418</v>
      </c>
      <c r="C29" s="70">
        <v>3</v>
      </c>
      <c r="D29" s="16"/>
      <c r="E29" s="107"/>
      <c r="F29" s="70">
        <f>10+3</f>
        <v>13</v>
      </c>
      <c r="G29" s="70">
        <f t="shared" si="2"/>
        <v>16</v>
      </c>
      <c r="I29" s="19"/>
      <c r="J29" s="19"/>
    </row>
    <row r="30" spans="1:12" x14ac:dyDescent="0.25">
      <c r="A30" s="70">
        <f t="shared" si="3"/>
        <v>27</v>
      </c>
      <c r="B30" s="16" t="s">
        <v>419</v>
      </c>
      <c r="C30" s="70">
        <v>1</v>
      </c>
      <c r="D30" s="16"/>
      <c r="E30" s="107"/>
      <c r="F30" s="70"/>
      <c r="G30" s="70">
        <f t="shared" si="2"/>
        <v>1</v>
      </c>
    </row>
    <row r="31" spans="1:12" s="20" customFormat="1" x14ac:dyDescent="0.25">
      <c r="A31" s="70">
        <f t="shared" si="3"/>
        <v>28</v>
      </c>
      <c r="B31" s="16" t="s">
        <v>420</v>
      </c>
      <c r="C31" s="70">
        <v>4</v>
      </c>
      <c r="D31" s="16"/>
      <c r="E31" s="107"/>
      <c r="F31" s="70">
        <v>2</v>
      </c>
      <c r="G31" s="70">
        <f t="shared" si="2"/>
        <v>6</v>
      </c>
    </row>
    <row r="32" spans="1:12" x14ac:dyDescent="0.25">
      <c r="A32" s="70">
        <f t="shared" si="3"/>
        <v>29</v>
      </c>
      <c r="B32" s="16" t="s">
        <v>421</v>
      </c>
      <c r="C32" s="70">
        <v>3</v>
      </c>
      <c r="D32" s="16"/>
      <c r="E32" s="107"/>
      <c r="F32" s="70">
        <v>5</v>
      </c>
      <c r="G32" s="70">
        <f t="shared" si="2"/>
        <v>8</v>
      </c>
    </row>
    <row r="33" spans="1:10" x14ac:dyDescent="0.25">
      <c r="A33" s="70">
        <f t="shared" si="3"/>
        <v>30</v>
      </c>
      <c r="B33" s="16" t="s">
        <v>35</v>
      </c>
      <c r="C33" s="70">
        <f>3-1</f>
        <v>2</v>
      </c>
      <c r="D33" s="16"/>
      <c r="E33" s="107"/>
      <c r="F33" s="70">
        <f>2+4</f>
        <v>6</v>
      </c>
      <c r="G33" s="70">
        <f t="shared" si="2"/>
        <v>8</v>
      </c>
    </row>
    <row r="34" spans="1:10" x14ac:dyDescent="0.25">
      <c r="A34" s="70">
        <f t="shared" si="3"/>
        <v>31</v>
      </c>
      <c r="B34" s="16" t="s">
        <v>422</v>
      </c>
      <c r="C34" s="70">
        <v>9</v>
      </c>
      <c r="D34" s="16"/>
      <c r="E34" s="107"/>
      <c r="F34" s="70">
        <v>11</v>
      </c>
      <c r="G34" s="70">
        <f t="shared" si="2"/>
        <v>20</v>
      </c>
    </row>
    <row r="35" spans="1:10" x14ac:dyDescent="0.25">
      <c r="A35" s="70">
        <f t="shared" si="3"/>
        <v>32</v>
      </c>
      <c r="B35" s="16" t="s">
        <v>423</v>
      </c>
      <c r="C35" s="70">
        <v>8</v>
      </c>
      <c r="D35" s="16"/>
      <c r="E35" s="107"/>
      <c r="F35" s="70">
        <v>2</v>
      </c>
      <c r="G35" s="70">
        <f t="shared" si="2"/>
        <v>10</v>
      </c>
    </row>
    <row r="36" spans="1:10" x14ac:dyDescent="0.25">
      <c r="A36" s="70">
        <f t="shared" si="3"/>
        <v>33</v>
      </c>
      <c r="B36" s="16" t="s">
        <v>424</v>
      </c>
      <c r="C36" s="70">
        <v>4</v>
      </c>
      <c r="D36" s="16"/>
      <c r="E36" s="107"/>
      <c r="F36" s="70">
        <v>8</v>
      </c>
      <c r="G36" s="70">
        <f t="shared" si="2"/>
        <v>12</v>
      </c>
    </row>
    <row r="37" spans="1:10" x14ac:dyDescent="0.25">
      <c r="A37" s="70">
        <f t="shared" si="3"/>
        <v>34</v>
      </c>
      <c r="B37" s="16" t="s">
        <v>245</v>
      </c>
      <c r="C37" s="70">
        <v>5</v>
      </c>
      <c r="D37" s="16"/>
      <c r="E37" s="107"/>
      <c r="F37" s="70"/>
      <c r="G37" s="70">
        <f t="shared" si="2"/>
        <v>5</v>
      </c>
    </row>
    <row r="38" spans="1:10" x14ac:dyDescent="0.25">
      <c r="A38" s="70">
        <f t="shared" si="3"/>
        <v>35</v>
      </c>
      <c r="B38" s="16" t="s">
        <v>425</v>
      </c>
      <c r="C38" s="70">
        <v>3</v>
      </c>
      <c r="D38" s="16"/>
      <c r="E38" s="107"/>
      <c r="F38" s="70">
        <v>2</v>
      </c>
      <c r="G38" s="70">
        <f t="shared" si="2"/>
        <v>5</v>
      </c>
    </row>
    <row r="39" spans="1:10" x14ac:dyDescent="0.25">
      <c r="A39" s="70">
        <f t="shared" si="3"/>
        <v>36</v>
      </c>
      <c r="B39" s="16" t="s">
        <v>426</v>
      </c>
      <c r="C39" s="70">
        <v>1</v>
      </c>
      <c r="D39" s="16"/>
      <c r="E39" s="107"/>
      <c r="F39" s="70"/>
      <c r="G39" s="70">
        <f t="shared" si="2"/>
        <v>1</v>
      </c>
    </row>
    <row r="40" spans="1:10" x14ac:dyDescent="0.25">
      <c r="A40" s="70">
        <f t="shared" si="3"/>
        <v>37</v>
      </c>
      <c r="B40" s="16" t="s">
        <v>427</v>
      </c>
      <c r="C40" s="70">
        <f>2-1</f>
        <v>1</v>
      </c>
      <c r="D40" s="16">
        <v>1</v>
      </c>
      <c r="E40" s="107"/>
      <c r="F40" s="70">
        <f>1+1</f>
        <v>2</v>
      </c>
      <c r="G40" s="70">
        <f t="shared" si="2"/>
        <v>4</v>
      </c>
    </row>
    <row r="41" spans="1:10" s="20" customFormat="1" x14ac:dyDescent="0.25">
      <c r="A41" s="70">
        <f t="shared" si="3"/>
        <v>38</v>
      </c>
      <c r="B41" s="16" t="s">
        <v>428</v>
      </c>
      <c r="C41" s="70">
        <v>1</v>
      </c>
      <c r="D41" s="16"/>
      <c r="E41" s="107"/>
      <c r="F41" s="70"/>
      <c r="G41" s="70">
        <f t="shared" si="2"/>
        <v>1</v>
      </c>
    </row>
    <row r="42" spans="1:10" s="20" customFormat="1" x14ac:dyDescent="0.25">
      <c r="A42" s="70">
        <f t="shared" si="3"/>
        <v>39</v>
      </c>
      <c r="B42" s="16" t="s">
        <v>429</v>
      </c>
      <c r="C42" s="70">
        <v>1</v>
      </c>
      <c r="D42" s="16"/>
      <c r="E42" s="107"/>
      <c r="F42" s="70"/>
      <c r="G42" s="70">
        <f t="shared" si="2"/>
        <v>1</v>
      </c>
    </row>
    <row r="43" spans="1:10" x14ac:dyDescent="0.25">
      <c r="A43" s="70">
        <f t="shared" si="3"/>
        <v>40</v>
      </c>
      <c r="B43" s="13" t="s">
        <v>363</v>
      </c>
      <c r="C43" s="12">
        <v>21</v>
      </c>
      <c r="D43" s="13"/>
      <c r="E43" s="232"/>
      <c r="F43" s="12">
        <v>24</v>
      </c>
      <c r="G43" s="70"/>
    </row>
    <row r="44" spans="1:10" x14ac:dyDescent="0.25">
      <c r="A44" s="70">
        <f t="shared" si="3"/>
        <v>41</v>
      </c>
      <c r="B44" s="13" t="s">
        <v>430</v>
      </c>
      <c r="C44" s="12">
        <v>19</v>
      </c>
      <c r="D44" s="13"/>
      <c r="E44" s="232"/>
      <c r="F44" s="12">
        <v>84</v>
      </c>
      <c r="G44" s="70"/>
    </row>
    <row r="45" spans="1:10" ht="20.25" customHeight="1" x14ac:dyDescent="0.25">
      <c r="A45" s="12"/>
      <c r="B45" s="14" t="s">
        <v>5</v>
      </c>
      <c r="C45" s="9">
        <f>SUM(C4:C44)</f>
        <v>266</v>
      </c>
      <c r="D45" s="9">
        <f>SUM(D4:D44)</f>
        <v>12</v>
      </c>
      <c r="E45" s="9">
        <f>SUM(E4:E44)</f>
        <v>9</v>
      </c>
      <c r="F45" s="9">
        <f>SUM(F4:F44)</f>
        <v>249</v>
      </c>
      <c r="G45" s="9">
        <f>SUM(G4:G44)</f>
        <v>388</v>
      </c>
    </row>
    <row r="46" spans="1:10" x14ac:dyDescent="0.25">
      <c r="A46" s="29"/>
      <c r="B46" s="61"/>
      <c r="C46" s="234"/>
      <c r="D46" s="27">
        <f>SUM(C45:D45)</f>
        <v>278</v>
      </c>
      <c r="E46" s="233"/>
      <c r="F46" s="234"/>
      <c r="G46" s="61"/>
    </row>
    <row r="47" spans="1:10" x14ac:dyDescent="0.25">
      <c r="A47" s="29"/>
      <c r="B47" s="61"/>
      <c r="C47" s="234"/>
      <c r="D47" s="27"/>
      <c r="E47" s="233"/>
      <c r="F47" s="234"/>
      <c r="G47" s="61"/>
      <c r="J47" s="3">
        <v>285</v>
      </c>
    </row>
    <row r="48" spans="1:10" x14ac:dyDescent="0.25">
      <c r="A48" s="29"/>
      <c r="B48" s="61"/>
      <c r="C48" s="331" t="s">
        <v>274</v>
      </c>
      <c r="D48" s="331"/>
      <c r="E48" s="331"/>
      <c r="F48" s="331"/>
      <c r="G48" s="331"/>
      <c r="J48" s="3" t="e">
        <f>J47-#REF!-C4</f>
        <v>#REF!</v>
      </c>
    </row>
    <row r="49" spans="1:7" x14ac:dyDescent="0.25">
      <c r="A49" s="29"/>
      <c r="B49" s="61"/>
      <c r="C49" s="234" t="s">
        <v>145</v>
      </c>
      <c r="D49" s="43"/>
      <c r="E49" s="233"/>
      <c r="F49" s="234"/>
      <c r="G49" s="225"/>
    </row>
    <row r="50" spans="1:7" x14ac:dyDescent="0.25">
      <c r="A50" s="29"/>
      <c r="B50" s="61"/>
      <c r="C50" s="234"/>
      <c r="D50" s="43"/>
      <c r="E50" s="233"/>
      <c r="F50" s="234"/>
      <c r="G50" s="225"/>
    </row>
    <row r="51" spans="1:7" x14ac:dyDescent="0.25">
      <c r="A51" s="29"/>
      <c r="B51" s="61"/>
      <c r="C51" s="234"/>
      <c r="D51" s="43"/>
      <c r="E51" s="233"/>
      <c r="F51" s="234"/>
      <c r="G51" s="225"/>
    </row>
    <row r="52" spans="1:7" x14ac:dyDescent="0.25">
      <c r="A52" s="29"/>
      <c r="B52" s="61"/>
      <c r="C52" s="234"/>
      <c r="D52" s="43"/>
      <c r="E52" s="233"/>
      <c r="F52" s="234"/>
      <c r="G52" s="225"/>
    </row>
    <row r="53" spans="1:7" x14ac:dyDescent="0.25">
      <c r="C53" s="250" t="s">
        <v>394</v>
      </c>
      <c r="D53" s="17"/>
      <c r="F53" s="235"/>
      <c r="G53" s="226"/>
    </row>
    <row r="54" spans="1:7" x14ac:dyDescent="0.25">
      <c r="C54" s="1" t="s">
        <v>395</v>
      </c>
      <c r="D54" s="17"/>
      <c r="F54" s="235"/>
      <c r="G54" s="226"/>
    </row>
    <row r="61" spans="1:7" x14ac:dyDescent="0.25">
      <c r="C61" s="96"/>
    </row>
    <row r="62" spans="1:7" x14ac:dyDescent="0.25">
      <c r="B62" s="56"/>
      <c r="C62" s="96"/>
    </row>
    <row r="63" spans="1:7" x14ac:dyDescent="0.25">
      <c r="B63" s="56"/>
      <c r="C63" s="96"/>
    </row>
    <row r="64" spans="1:7" x14ac:dyDescent="0.25">
      <c r="B64" s="56"/>
      <c r="C64" s="96"/>
      <c r="F64" s="96"/>
    </row>
    <row r="65" spans="2:3" x14ac:dyDescent="0.25">
      <c r="B65" s="56"/>
      <c r="C65" s="96"/>
    </row>
    <row r="66" spans="2:3" x14ac:dyDescent="0.25">
      <c r="B66" s="56"/>
      <c r="C66" s="96"/>
    </row>
    <row r="67" spans="2:3" x14ac:dyDescent="0.25">
      <c r="B67" s="56"/>
      <c r="C67" s="96"/>
    </row>
    <row r="68" spans="2:3" x14ac:dyDescent="0.25">
      <c r="C68" s="96"/>
    </row>
  </sheetData>
  <mergeCells count="6">
    <mergeCell ref="C48:G48"/>
    <mergeCell ref="D2:D3"/>
    <mergeCell ref="C2:C3"/>
    <mergeCell ref="E2:E3"/>
    <mergeCell ref="F2:F3"/>
    <mergeCell ref="G2:G3"/>
  </mergeCells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opLeftCell="A88" workbookViewId="0">
      <selection activeCell="G110" sqref="G110"/>
    </sheetView>
  </sheetViews>
  <sheetFormatPr defaultRowHeight="15" x14ac:dyDescent="0.25"/>
  <cols>
    <col min="1" max="1" width="5.42578125" style="1" customWidth="1"/>
    <col min="2" max="2" width="50.7109375" style="3" customWidth="1"/>
    <col min="3" max="3" width="9" style="3" customWidth="1"/>
    <col min="4" max="5" width="9.5703125" style="3" customWidth="1"/>
    <col min="6" max="6" width="8.85546875" style="3" customWidth="1"/>
    <col min="7" max="7" width="8.42578125" style="20" customWidth="1"/>
    <col min="8" max="16384" width="9.140625" style="3"/>
  </cols>
  <sheetData>
    <row r="1" spans="1:10" x14ac:dyDescent="0.25">
      <c r="A1" s="18" t="s">
        <v>405</v>
      </c>
      <c r="B1" s="18"/>
      <c r="C1" s="18"/>
    </row>
    <row r="2" spans="1:10" s="6" customFormat="1" x14ac:dyDescent="0.25">
      <c r="A2" s="333" t="s">
        <v>0</v>
      </c>
      <c r="B2" s="333" t="s">
        <v>1</v>
      </c>
      <c r="C2" s="333" t="s">
        <v>2</v>
      </c>
      <c r="D2" s="323" t="s">
        <v>82</v>
      </c>
      <c r="E2" s="323" t="s">
        <v>431</v>
      </c>
      <c r="F2" s="333" t="s">
        <v>3</v>
      </c>
      <c r="G2" s="333" t="s">
        <v>5</v>
      </c>
    </row>
    <row r="3" spans="1:10" s="6" customFormat="1" x14ac:dyDescent="0.25">
      <c r="A3" s="334"/>
      <c r="B3" s="334"/>
      <c r="C3" s="334"/>
      <c r="D3" s="324"/>
      <c r="E3" s="324"/>
      <c r="F3" s="334"/>
      <c r="G3" s="334"/>
    </row>
    <row r="4" spans="1:10" s="104" customFormat="1" x14ac:dyDescent="0.25">
      <c r="A4" s="101">
        <v>1</v>
      </c>
      <c r="B4" s="102" t="s">
        <v>37</v>
      </c>
      <c r="C4" s="103">
        <v>13</v>
      </c>
      <c r="D4" s="103"/>
      <c r="E4" s="103"/>
      <c r="F4" s="103"/>
      <c r="G4" s="98">
        <f>C4+D4+F4</f>
        <v>13</v>
      </c>
    </row>
    <row r="5" spans="1:10" s="63" customFormat="1" x14ac:dyDescent="0.25">
      <c r="A5" s="7"/>
      <c r="B5" s="11" t="s">
        <v>63</v>
      </c>
      <c r="C5" s="218"/>
      <c r="D5" s="218"/>
      <c r="E5" s="236"/>
      <c r="F5" s="236"/>
      <c r="G5" s="14"/>
    </row>
    <row r="6" spans="1:10" x14ac:dyDescent="0.25">
      <c r="A6" s="12">
        <f>A4+1</f>
        <v>2</v>
      </c>
      <c r="B6" s="13" t="s">
        <v>23</v>
      </c>
      <c r="C6" s="13">
        <v>5</v>
      </c>
      <c r="D6" s="13">
        <v>8</v>
      </c>
      <c r="E6" s="13"/>
      <c r="F6" s="13">
        <f>4+1+3</f>
        <v>8</v>
      </c>
      <c r="G6" s="14">
        <f t="shared" ref="G6:G67" si="0">C6+D6+F6</f>
        <v>21</v>
      </c>
      <c r="I6" s="19"/>
      <c r="J6" s="19"/>
    </row>
    <row r="7" spans="1:10" x14ac:dyDescent="0.25">
      <c r="A7" s="12">
        <f t="shared" ref="A7:A18" si="1">A6+1</f>
        <v>3</v>
      </c>
      <c r="B7" s="13" t="s">
        <v>140</v>
      </c>
      <c r="C7" s="13">
        <v>1</v>
      </c>
      <c r="D7" s="13"/>
      <c r="E7" s="13"/>
      <c r="F7" s="13"/>
      <c r="G7" s="14">
        <f t="shared" si="0"/>
        <v>1</v>
      </c>
      <c r="I7" s="19"/>
      <c r="J7" s="19"/>
    </row>
    <row r="8" spans="1:10" x14ac:dyDescent="0.25">
      <c r="A8" s="12">
        <f t="shared" si="1"/>
        <v>4</v>
      </c>
      <c r="B8" s="13" t="s">
        <v>24</v>
      </c>
      <c r="C8" s="13">
        <v>2</v>
      </c>
      <c r="D8" s="13"/>
      <c r="E8" s="13"/>
      <c r="F8" s="13"/>
      <c r="G8" s="14">
        <f t="shared" si="0"/>
        <v>2</v>
      </c>
      <c r="I8" s="19"/>
      <c r="J8" s="19"/>
    </row>
    <row r="9" spans="1:10" x14ac:dyDescent="0.25">
      <c r="A9" s="12">
        <f t="shared" si="1"/>
        <v>5</v>
      </c>
      <c r="B9" s="13" t="s">
        <v>25</v>
      </c>
      <c r="C9" s="13">
        <v>2</v>
      </c>
      <c r="D9" s="13"/>
      <c r="E9" s="13"/>
      <c r="F9" s="13"/>
      <c r="G9" s="14">
        <f t="shared" si="0"/>
        <v>2</v>
      </c>
      <c r="I9" s="19"/>
      <c r="J9" s="19"/>
    </row>
    <row r="10" spans="1:10" x14ac:dyDescent="0.25">
      <c r="A10" s="12">
        <f t="shared" si="1"/>
        <v>6</v>
      </c>
      <c r="B10" s="13" t="s">
        <v>32</v>
      </c>
      <c r="C10" s="13">
        <v>1</v>
      </c>
      <c r="D10" s="13"/>
      <c r="E10" s="13"/>
      <c r="F10" s="13"/>
      <c r="G10" s="14">
        <f t="shared" si="0"/>
        <v>1</v>
      </c>
      <c r="I10" s="19"/>
      <c r="J10" s="19"/>
    </row>
    <row r="11" spans="1:10" x14ac:dyDescent="0.25">
      <c r="A11" s="12">
        <f t="shared" si="1"/>
        <v>7</v>
      </c>
      <c r="B11" s="13" t="s">
        <v>26</v>
      </c>
      <c r="C11" s="13">
        <v>2</v>
      </c>
      <c r="D11" s="13"/>
      <c r="E11" s="13"/>
      <c r="F11" s="13"/>
      <c r="G11" s="14">
        <f t="shared" si="0"/>
        <v>2</v>
      </c>
      <c r="I11" s="19"/>
      <c r="J11" s="19"/>
    </row>
    <row r="12" spans="1:10" x14ac:dyDescent="0.25">
      <c r="A12" s="12">
        <f t="shared" si="1"/>
        <v>8</v>
      </c>
      <c r="B12" s="13" t="s">
        <v>27</v>
      </c>
      <c r="C12" s="13">
        <v>4</v>
      </c>
      <c r="D12" s="13"/>
      <c r="E12" s="13"/>
      <c r="F12" s="13"/>
      <c r="G12" s="14">
        <f t="shared" si="0"/>
        <v>4</v>
      </c>
      <c r="I12" s="19"/>
      <c r="J12" s="19"/>
    </row>
    <row r="13" spans="1:10" x14ac:dyDescent="0.25">
      <c r="A13" s="12">
        <f t="shared" si="1"/>
        <v>9</v>
      </c>
      <c r="B13" s="13" t="s">
        <v>28</v>
      </c>
      <c r="C13" s="13">
        <v>4</v>
      </c>
      <c r="D13" s="13"/>
      <c r="E13" s="13"/>
      <c r="F13" s="13"/>
      <c r="G13" s="14">
        <f t="shared" si="0"/>
        <v>4</v>
      </c>
      <c r="I13" s="19"/>
      <c r="J13" s="19"/>
    </row>
    <row r="14" spans="1:10" x14ac:dyDescent="0.25">
      <c r="A14" s="12">
        <f t="shared" si="1"/>
        <v>10</v>
      </c>
      <c r="B14" s="13" t="s">
        <v>29</v>
      </c>
      <c r="C14" s="13">
        <v>2</v>
      </c>
      <c r="D14" s="13"/>
      <c r="E14" s="13"/>
      <c r="F14" s="13"/>
      <c r="G14" s="14">
        <f t="shared" si="0"/>
        <v>2</v>
      </c>
      <c r="I14" s="19"/>
      <c r="J14" s="19"/>
    </row>
    <row r="15" spans="1:10" x14ac:dyDescent="0.25">
      <c r="A15" s="12">
        <f t="shared" si="1"/>
        <v>11</v>
      </c>
      <c r="B15" s="13" t="s">
        <v>30</v>
      </c>
      <c r="C15" s="13">
        <v>2</v>
      </c>
      <c r="D15" s="13"/>
      <c r="E15" s="13"/>
      <c r="F15" s="13"/>
      <c r="G15" s="14">
        <f t="shared" si="0"/>
        <v>2</v>
      </c>
      <c r="I15" s="19"/>
      <c r="J15" s="19"/>
    </row>
    <row r="16" spans="1:10" x14ac:dyDescent="0.25">
      <c r="A16" s="12">
        <f t="shared" si="1"/>
        <v>12</v>
      </c>
      <c r="B16" s="13" t="s">
        <v>31</v>
      </c>
      <c r="C16" s="13">
        <v>1</v>
      </c>
      <c r="D16" s="13"/>
      <c r="E16" s="13"/>
      <c r="F16" s="13"/>
      <c r="G16" s="14">
        <f t="shared" si="0"/>
        <v>1</v>
      </c>
      <c r="I16" s="19"/>
      <c r="J16" s="19"/>
    </row>
    <row r="17" spans="1:10" x14ac:dyDescent="0.25">
      <c r="A17" s="12">
        <f t="shared" si="1"/>
        <v>13</v>
      </c>
      <c r="B17" s="13" t="s">
        <v>33</v>
      </c>
      <c r="C17" s="13">
        <v>1</v>
      </c>
      <c r="D17" s="13"/>
      <c r="E17" s="13"/>
      <c r="F17" s="13"/>
      <c r="G17" s="14">
        <f t="shared" si="0"/>
        <v>1</v>
      </c>
      <c r="I17" s="19"/>
      <c r="J17" s="19"/>
    </row>
    <row r="18" spans="1:10" x14ac:dyDescent="0.25">
      <c r="A18" s="12">
        <f t="shared" si="1"/>
        <v>14</v>
      </c>
      <c r="B18" s="13" t="s">
        <v>34</v>
      </c>
      <c r="C18" s="13">
        <v>1</v>
      </c>
      <c r="D18" s="13"/>
      <c r="E18" s="13"/>
      <c r="F18" s="13"/>
      <c r="G18" s="14">
        <f t="shared" si="0"/>
        <v>1</v>
      </c>
      <c r="I18" s="19"/>
      <c r="J18" s="19"/>
    </row>
    <row r="19" spans="1:10" s="99" customFormat="1" x14ac:dyDescent="0.25">
      <c r="A19" s="97"/>
      <c r="B19" s="98" t="s">
        <v>303</v>
      </c>
      <c r="C19" s="97">
        <f>SUM(C6:C18)</f>
        <v>28</v>
      </c>
      <c r="D19" s="98"/>
      <c r="E19" s="98"/>
      <c r="F19" s="98">
        <f>SUM(F6:F18)</f>
        <v>8</v>
      </c>
      <c r="G19" s="98"/>
      <c r="I19" s="100"/>
      <c r="J19" s="100"/>
    </row>
    <row r="20" spans="1:10" s="20" customFormat="1" x14ac:dyDescent="0.25">
      <c r="A20" s="9"/>
      <c r="B20" s="14"/>
      <c r="C20" s="9"/>
      <c r="D20" s="14"/>
      <c r="E20" s="14"/>
      <c r="F20" s="14"/>
      <c r="G20" s="14"/>
      <c r="H20" s="123"/>
      <c r="I20" s="61"/>
      <c r="J20" s="61"/>
    </row>
    <row r="21" spans="1:10" s="20" customFormat="1" x14ac:dyDescent="0.25">
      <c r="A21" s="9"/>
      <c r="B21" s="14" t="s">
        <v>304</v>
      </c>
      <c r="C21" s="9"/>
      <c r="D21" s="14"/>
      <c r="E21" s="14"/>
      <c r="F21" s="14"/>
      <c r="G21" s="14"/>
      <c r="I21" s="61"/>
      <c r="J21" s="61"/>
    </row>
    <row r="22" spans="1:10" x14ac:dyDescent="0.25">
      <c r="A22" s="12">
        <f>A18+1</f>
        <v>15</v>
      </c>
      <c r="B22" s="13" t="s">
        <v>136</v>
      </c>
      <c r="C22" s="13">
        <f>50-1-1</f>
        <v>48</v>
      </c>
      <c r="D22" s="13">
        <v>1</v>
      </c>
      <c r="E22" s="13"/>
      <c r="F22" s="13">
        <f>16</f>
        <v>16</v>
      </c>
      <c r="G22" s="14">
        <f t="shared" si="0"/>
        <v>65</v>
      </c>
      <c r="I22" s="19"/>
      <c r="J22" s="19"/>
    </row>
    <row r="23" spans="1:10" x14ac:dyDescent="0.25">
      <c r="A23" s="12">
        <f>A22+1</f>
        <v>16</v>
      </c>
      <c r="B23" s="13" t="s">
        <v>44</v>
      </c>
      <c r="C23" s="13">
        <f>48-2-1-1</f>
        <v>44</v>
      </c>
      <c r="D23" s="13">
        <v>2</v>
      </c>
      <c r="E23" s="13"/>
      <c r="F23" s="13">
        <f>55+1+2</f>
        <v>58</v>
      </c>
      <c r="G23" s="14">
        <f t="shared" si="0"/>
        <v>104</v>
      </c>
      <c r="I23" s="19"/>
      <c r="J23" s="19"/>
    </row>
    <row r="24" spans="1:10" x14ac:dyDescent="0.25">
      <c r="A24" s="12">
        <f>A23+1</f>
        <v>17</v>
      </c>
      <c r="B24" s="13" t="s">
        <v>22</v>
      </c>
      <c r="C24" s="13">
        <v>5</v>
      </c>
      <c r="D24" s="13"/>
      <c r="E24" s="13"/>
      <c r="F24" s="13"/>
      <c r="G24" s="14">
        <f t="shared" si="0"/>
        <v>5</v>
      </c>
    </row>
    <row r="25" spans="1:10" s="99" customFormat="1" x14ac:dyDescent="0.25">
      <c r="A25" s="97"/>
      <c r="B25" s="98" t="s">
        <v>305</v>
      </c>
      <c r="C25" s="97">
        <f>SUM(C22:C24)</f>
        <v>97</v>
      </c>
      <c r="D25" s="98"/>
      <c r="E25" s="98"/>
      <c r="F25" s="97">
        <f>SUM(F22:F23)</f>
        <v>74</v>
      </c>
      <c r="G25" s="98"/>
    </row>
    <row r="26" spans="1:10" x14ac:dyDescent="0.25">
      <c r="A26" s="12"/>
      <c r="B26" s="13"/>
      <c r="C26" s="13"/>
      <c r="D26" s="13"/>
      <c r="E26" s="13"/>
      <c r="F26" s="13"/>
      <c r="G26" s="14"/>
    </row>
    <row r="27" spans="1:10" x14ac:dyDescent="0.25">
      <c r="A27" s="12"/>
      <c r="B27" s="14" t="s">
        <v>318</v>
      </c>
      <c r="C27" s="13"/>
      <c r="D27" s="13"/>
      <c r="E27" s="13"/>
      <c r="F27" s="13"/>
      <c r="G27" s="14"/>
    </row>
    <row r="28" spans="1:10" x14ac:dyDescent="0.25">
      <c r="A28" s="12">
        <f>A24+1</f>
        <v>18</v>
      </c>
      <c r="B28" s="13" t="s">
        <v>6</v>
      </c>
      <c r="C28" s="13">
        <v>4</v>
      </c>
      <c r="D28" s="13"/>
      <c r="E28" s="13"/>
      <c r="F28" s="13"/>
      <c r="G28" s="14">
        <f t="shared" si="0"/>
        <v>4</v>
      </c>
      <c r="I28" s="19"/>
      <c r="J28" s="19"/>
    </row>
    <row r="29" spans="1:10" x14ac:dyDescent="0.25">
      <c r="A29" s="12"/>
      <c r="B29" s="13"/>
      <c r="C29" s="13"/>
      <c r="D29" s="13"/>
      <c r="E29" s="13"/>
      <c r="F29" s="13"/>
      <c r="G29" s="14"/>
      <c r="I29" s="19"/>
      <c r="J29" s="19"/>
    </row>
    <row r="30" spans="1:10" x14ac:dyDescent="0.25">
      <c r="A30" s="12"/>
      <c r="B30" s="14" t="s">
        <v>319</v>
      </c>
      <c r="C30" s="13"/>
      <c r="D30" s="13"/>
      <c r="E30" s="13"/>
      <c r="F30" s="13"/>
      <c r="G30" s="14"/>
      <c r="I30" s="19"/>
      <c r="J30" s="19"/>
    </row>
    <row r="31" spans="1:10" x14ac:dyDescent="0.25">
      <c r="A31" s="12">
        <f>A28+1</f>
        <v>19</v>
      </c>
      <c r="B31" s="13" t="s">
        <v>45</v>
      </c>
      <c r="C31" s="13">
        <v>4</v>
      </c>
      <c r="D31" s="13"/>
      <c r="E31" s="13"/>
      <c r="F31" s="13">
        <v>1</v>
      </c>
      <c r="G31" s="14">
        <f t="shared" si="0"/>
        <v>5</v>
      </c>
    </row>
    <row r="32" spans="1:10" x14ac:dyDescent="0.25">
      <c r="A32" s="12"/>
      <c r="B32" s="13"/>
      <c r="C32" s="13"/>
      <c r="D32" s="13"/>
      <c r="E32" s="13"/>
      <c r="F32" s="13"/>
      <c r="G32" s="14"/>
    </row>
    <row r="33" spans="1:10" x14ac:dyDescent="0.25">
      <c r="A33" s="12"/>
      <c r="B33" s="14" t="s">
        <v>317</v>
      </c>
      <c r="C33" s="13"/>
      <c r="D33" s="13"/>
      <c r="E33" s="13"/>
      <c r="F33" s="13"/>
      <c r="G33" s="14"/>
    </row>
    <row r="34" spans="1:10" x14ac:dyDescent="0.25">
      <c r="A34" s="12">
        <f>A31+1</f>
        <v>20</v>
      </c>
      <c r="B34" s="13" t="s">
        <v>50</v>
      </c>
      <c r="C34" s="13">
        <v>1</v>
      </c>
      <c r="D34" s="13"/>
      <c r="E34" s="13"/>
      <c r="F34" s="13"/>
      <c r="G34" s="14">
        <f t="shared" si="0"/>
        <v>1</v>
      </c>
    </row>
    <row r="35" spans="1:10" s="20" customFormat="1" x14ac:dyDescent="0.25">
      <c r="A35" s="9"/>
      <c r="B35" s="14"/>
      <c r="C35" s="9"/>
      <c r="D35" s="14"/>
      <c r="E35" s="14"/>
      <c r="F35" s="9"/>
      <c r="G35" s="14"/>
    </row>
    <row r="36" spans="1:10" s="20" customFormat="1" x14ac:dyDescent="0.25">
      <c r="A36" s="9"/>
      <c r="B36" s="14" t="s">
        <v>309</v>
      </c>
      <c r="C36" s="9"/>
      <c r="D36" s="14"/>
      <c r="E36" s="14"/>
      <c r="F36" s="9"/>
      <c r="G36" s="14"/>
    </row>
    <row r="37" spans="1:10" x14ac:dyDescent="0.25">
      <c r="A37" s="12">
        <f>A34+1</f>
        <v>21</v>
      </c>
      <c r="B37" s="13" t="s">
        <v>7</v>
      </c>
      <c r="C37" s="13">
        <v>1</v>
      </c>
      <c r="D37" s="13"/>
      <c r="E37" s="13"/>
      <c r="F37" s="13">
        <v>2</v>
      </c>
      <c r="G37" s="14">
        <f t="shared" si="0"/>
        <v>3</v>
      </c>
    </row>
    <row r="38" spans="1:10" x14ac:dyDescent="0.25">
      <c r="A38" s="12">
        <f>A37+1</f>
        <v>22</v>
      </c>
      <c r="B38" s="13" t="s">
        <v>8</v>
      </c>
      <c r="C38" s="13">
        <v>31</v>
      </c>
      <c r="D38" s="13"/>
      <c r="E38" s="13"/>
      <c r="F38" s="13">
        <f>10-1</f>
        <v>9</v>
      </c>
      <c r="G38" s="14">
        <f t="shared" si="0"/>
        <v>40</v>
      </c>
    </row>
    <row r="39" spans="1:10" s="99" customFormat="1" x14ac:dyDescent="0.25">
      <c r="A39" s="97"/>
      <c r="B39" s="98" t="s">
        <v>308</v>
      </c>
      <c r="C39" s="97">
        <f>SUM(C37:C38)</f>
        <v>32</v>
      </c>
      <c r="D39" s="97"/>
      <c r="E39" s="97"/>
      <c r="F39" s="97">
        <f>SUM(F37:F38)</f>
        <v>11</v>
      </c>
      <c r="G39" s="98"/>
    </row>
    <row r="40" spans="1:10" s="20" customFormat="1" x14ac:dyDescent="0.25">
      <c r="A40" s="9"/>
      <c r="B40" s="14"/>
      <c r="C40" s="9"/>
      <c r="D40" s="9"/>
      <c r="E40" s="9"/>
      <c r="F40" s="9"/>
      <c r="G40" s="14"/>
    </row>
    <row r="41" spans="1:10" s="20" customFormat="1" x14ac:dyDescent="0.25">
      <c r="A41" s="9"/>
      <c r="B41" s="14" t="s">
        <v>310</v>
      </c>
      <c r="C41" s="9"/>
      <c r="D41" s="9"/>
      <c r="E41" s="9"/>
      <c r="F41" s="9"/>
      <c r="G41" s="14"/>
    </row>
    <row r="42" spans="1:10" x14ac:dyDescent="0.25">
      <c r="A42" s="12">
        <f>A38+1</f>
        <v>23</v>
      </c>
      <c r="B42" s="13" t="s">
        <v>38</v>
      </c>
      <c r="C42" s="13">
        <v>3</v>
      </c>
      <c r="D42" s="13"/>
      <c r="E42" s="13"/>
      <c r="F42" s="13">
        <f>10+3+2</f>
        <v>15</v>
      </c>
      <c r="G42" s="14">
        <f t="shared" si="0"/>
        <v>18</v>
      </c>
      <c r="I42" s="19"/>
      <c r="J42" s="19"/>
    </row>
    <row r="43" spans="1:10" x14ac:dyDescent="0.25">
      <c r="A43" s="12"/>
      <c r="B43" s="13"/>
      <c r="C43" s="9"/>
      <c r="D43" s="13"/>
      <c r="E43" s="13"/>
      <c r="F43" s="13"/>
      <c r="G43" s="14"/>
      <c r="I43" s="19"/>
      <c r="J43" s="19"/>
    </row>
    <row r="44" spans="1:10" x14ac:dyDescent="0.25">
      <c r="A44" s="12"/>
      <c r="B44" s="14" t="s">
        <v>311</v>
      </c>
      <c r="C44" s="13"/>
      <c r="D44" s="13"/>
      <c r="E44" s="13"/>
      <c r="F44" s="13"/>
      <c r="G44" s="14"/>
      <c r="I44" s="19"/>
      <c r="J44" s="19"/>
    </row>
    <row r="45" spans="1:10" x14ac:dyDescent="0.25">
      <c r="A45" s="12">
        <f>A42+1</f>
        <v>24</v>
      </c>
      <c r="B45" s="13" t="s">
        <v>48</v>
      </c>
      <c r="C45" s="13">
        <v>1</v>
      </c>
      <c r="D45" s="13"/>
      <c r="E45" s="13"/>
      <c r="F45" s="13"/>
      <c r="G45" s="14">
        <f t="shared" si="0"/>
        <v>1</v>
      </c>
    </row>
    <row r="46" spans="1:10" x14ac:dyDescent="0.25">
      <c r="A46" s="12">
        <f>A45+1</f>
        <v>25</v>
      </c>
      <c r="B46" s="13" t="s">
        <v>97</v>
      </c>
      <c r="C46" s="13"/>
      <c r="D46" s="13"/>
      <c r="E46" s="13"/>
      <c r="F46" s="13"/>
      <c r="G46" s="14">
        <f t="shared" si="0"/>
        <v>0</v>
      </c>
    </row>
    <row r="47" spans="1:10" s="20" customFormat="1" x14ac:dyDescent="0.25">
      <c r="A47" s="9"/>
      <c r="B47" s="14"/>
      <c r="C47" s="9"/>
      <c r="D47" s="14"/>
      <c r="E47" s="14"/>
      <c r="F47" s="9">
        <f>SUM(F42:F46)</f>
        <v>15</v>
      </c>
      <c r="G47" s="14"/>
    </row>
    <row r="48" spans="1:10" s="20" customFormat="1" x14ac:dyDescent="0.25">
      <c r="A48" s="9"/>
      <c r="B48" s="14" t="s">
        <v>68</v>
      </c>
      <c r="C48" s="9"/>
      <c r="D48" s="14"/>
      <c r="E48" s="14"/>
      <c r="F48" s="9"/>
      <c r="G48" s="14"/>
    </row>
    <row r="49" spans="1:10" x14ac:dyDescent="0.25">
      <c r="A49" s="12">
        <f>A46+1</f>
        <v>26</v>
      </c>
      <c r="B49" s="13" t="s">
        <v>39</v>
      </c>
      <c r="C49" s="13">
        <v>2</v>
      </c>
      <c r="D49" s="13"/>
      <c r="E49" s="13"/>
      <c r="F49" s="13"/>
      <c r="G49" s="14">
        <f t="shared" si="0"/>
        <v>2</v>
      </c>
      <c r="I49" s="19"/>
      <c r="J49" s="19"/>
    </row>
    <row r="50" spans="1:10" x14ac:dyDescent="0.25">
      <c r="A50" s="12">
        <f t="shared" ref="A50:A77" si="2">A49+1</f>
        <v>27</v>
      </c>
      <c r="B50" s="13" t="s">
        <v>9</v>
      </c>
      <c r="C50" s="13">
        <v>1</v>
      </c>
      <c r="D50" s="13"/>
      <c r="E50" s="13"/>
      <c r="F50" s="13"/>
      <c r="G50" s="14">
        <f t="shared" si="0"/>
        <v>1</v>
      </c>
    </row>
    <row r="51" spans="1:10" x14ac:dyDescent="0.25">
      <c r="A51" s="12">
        <f t="shared" si="2"/>
        <v>28</v>
      </c>
      <c r="B51" s="13" t="s">
        <v>40</v>
      </c>
      <c r="C51" s="13">
        <v>1</v>
      </c>
      <c r="D51" s="13"/>
      <c r="E51" s="13"/>
      <c r="F51" s="13"/>
      <c r="G51" s="14">
        <f t="shared" si="0"/>
        <v>1</v>
      </c>
      <c r="I51" s="19"/>
      <c r="J51" s="19"/>
    </row>
    <row r="52" spans="1:10" x14ac:dyDescent="0.25">
      <c r="A52" s="12">
        <f t="shared" si="2"/>
        <v>29</v>
      </c>
      <c r="B52" s="13" t="s">
        <v>88</v>
      </c>
      <c r="C52" s="13"/>
      <c r="D52" s="13"/>
      <c r="E52" s="13"/>
      <c r="F52" s="13">
        <f>2-1+1</f>
        <v>2</v>
      </c>
      <c r="G52" s="14">
        <f t="shared" si="0"/>
        <v>2</v>
      </c>
    </row>
    <row r="53" spans="1:10" x14ac:dyDescent="0.25">
      <c r="A53" s="12"/>
      <c r="B53" s="13"/>
      <c r="C53" s="13"/>
      <c r="D53" s="13"/>
      <c r="E53" s="13"/>
      <c r="F53" s="13"/>
      <c r="G53" s="14"/>
    </row>
    <row r="54" spans="1:10" x14ac:dyDescent="0.25">
      <c r="A54" s="12"/>
      <c r="B54" s="14" t="s">
        <v>312</v>
      </c>
      <c r="C54" s="13"/>
      <c r="D54" s="13"/>
      <c r="E54" s="13"/>
      <c r="F54" s="13"/>
      <c r="G54" s="14"/>
    </row>
    <row r="55" spans="1:10" x14ac:dyDescent="0.25">
      <c r="A55" s="12">
        <f>A52+1</f>
        <v>30</v>
      </c>
      <c r="B55" s="13" t="s">
        <v>41</v>
      </c>
      <c r="C55" s="13">
        <v>3</v>
      </c>
      <c r="D55" s="13"/>
      <c r="E55" s="13"/>
      <c r="F55" s="13">
        <v>4</v>
      </c>
      <c r="G55" s="14">
        <f t="shared" si="0"/>
        <v>7</v>
      </c>
      <c r="I55" s="19"/>
      <c r="J55" s="19"/>
    </row>
    <row r="56" spans="1:10" x14ac:dyDescent="0.25">
      <c r="A56" s="12">
        <f>A55+1</f>
        <v>31</v>
      </c>
      <c r="B56" s="13" t="s">
        <v>339</v>
      </c>
      <c r="C56" s="13"/>
      <c r="D56" s="13"/>
      <c r="E56" s="13"/>
      <c r="F56" s="13">
        <v>1</v>
      </c>
      <c r="G56" s="14">
        <f t="shared" si="0"/>
        <v>1</v>
      </c>
      <c r="I56" s="19"/>
      <c r="J56" s="19"/>
    </row>
    <row r="57" spans="1:10" x14ac:dyDescent="0.25">
      <c r="A57" s="12"/>
      <c r="B57" s="13"/>
      <c r="C57" s="13"/>
      <c r="D57" s="13"/>
      <c r="E57" s="13"/>
      <c r="F57" s="13"/>
      <c r="G57" s="14"/>
      <c r="I57" s="19"/>
      <c r="J57" s="19"/>
    </row>
    <row r="58" spans="1:10" x14ac:dyDescent="0.25">
      <c r="A58" s="12"/>
      <c r="B58" s="14" t="s">
        <v>306</v>
      </c>
      <c r="C58" s="13"/>
      <c r="D58" s="13"/>
      <c r="E58" s="13"/>
      <c r="F58" s="13"/>
      <c r="G58" s="14"/>
      <c r="I58" s="19"/>
      <c r="J58" s="19"/>
    </row>
    <row r="59" spans="1:10" x14ac:dyDescent="0.25">
      <c r="A59" s="12">
        <f>A56+1</f>
        <v>32</v>
      </c>
      <c r="B59" s="13" t="s">
        <v>35</v>
      </c>
      <c r="C59" s="13">
        <f>3-1</f>
        <v>2</v>
      </c>
      <c r="D59" s="13"/>
      <c r="E59" s="13"/>
      <c r="F59" s="13">
        <f>2+4</f>
        <v>6</v>
      </c>
      <c r="G59" s="14">
        <f t="shared" si="0"/>
        <v>8</v>
      </c>
    </row>
    <row r="60" spans="1:10" x14ac:dyDescent="0.25">
      <c r="A60" s="12">
        <f t="shared" si="2"/>
        <v>33</v>
      </c>
      <c r="B60" s="13" t="s">
        <v>92</v>
      </c>
      <c r="C60" s="13">
        <v>5</v>
      </c>
      <c r="D60" s="13"/>
      <c r="E60" s="13"/>
      <c r="F60" s="13">
        <v>7</v>
      </c>
      <c r="G60" s="14">
        <f t="shared" si="0"/>
        <v>12</v>
      </c>
    </row>
    <row r="61" spans="1:10" x14ac:dyDescent="0.25">
      <c r="A61" s="12">
        <f t="shared" si="2"/>
        <v>34</v>
      </c>
      <c r="B61" s="13" t="s">
        <v>94</v>
      </c>
      <c r="C61" s="13">
        <v>4</v>
      </c>
      <c r="D61" s="13"/>
      <c r="E61" s="13"/>
      <c r="F61" s="13">
        <v>4</v>
      </c>
      <c r="G61" s="14">
        <f t="shared" si="0"/>
        <v>8</v>
      </c>
    </row>
    <row r="62" spans="1:10" x14ac:dyDescent="0.25">
      <c r="A62" s="12"/>
      <c r="B62" s="13"/>
      <c r="C62" s="13"/>
      <c r="D62" s="13"/>
      <c r="E62" s="13"/>
      <c r="F62" s="13"/>
      <c r="G62" s="14"/>
    </row>
    <row r="63" spans="1:10" x14ac:dyDescent="0.25">
      <c r="A63" s="12"/>
      <c r="B63" s="14" t="s">
        <v>313</v>
      </c>
      <c r="C63" s="13"/>
      <c r="D63" s="13"/>
      <c r="E63" s="13"/>
      <c r="F63" s="13"/>
      <c r="G63" s="14"/>
    </row>
    <row r="64" spans="1:10" x14ac:dyDescent="0.25">
      <c r="A64" s="12">
        <f>A61+1</f>
        <v>35</v>
      </c>
      <c r="B64" s="13" t="s">
        <v>289</v>
      </c>
      <c r="C64" s="13">
        <v>1</v>
      </c>
      <c r="D64" s="13"/>
      <c r="E64" s="13"/>
      <c r="F64" s="13"/>
      <c r="G64" s="14">
        <f t="shared" si="0"/>
        <v>1</v>
      </c>
    </row>
    <row r="65" spans="1:7" x14ac:dyDescent="0.25">
      <c r="A65" s="12">
        <f t="shared" si="2"/>
        <v>36</v>
      </c>
      <c r="B65" s="13" t="s">
        <v>290</v>
      </c>
      <c r="C65" s="13">
        <v>2</v>
      </c>
      <c r="D65" s="13"/>
      <c r="E65" s="13"/>
      <c r="F65" s="13"/>
      <c r="G65" s="14">
        <f t="shared" si="0"/>
        <v>2</v>
      </c>
    </row>
    <row r="66" spans="1:7" x14ac:dyDescent="0.25">
      <c r="A66" s="12">
        <f t="shared" si="2"/>
        <v>37</v>
      </c>
      <c r="B66" s="13" t="s">
        <v>291</v>
      </c>
      <c r="C66" s="13">
        <v>1</v>
      </c>
      <c r="D66" s="13"/>
      <c r="E66" s="13"/>
      <c r="F66" s="13"/>
      <c r="G66" s="14">
        <f t="shared" si="0"/>
        <v>1</v>
      </c>
    </row>
    <row r="67" spans="1:7" x14ac:dyDescent="0.25">
      <c r="A67" s="12">
        <f t="shared" si="2"/>
        <v>38</v>
      </c>
      <c r="B67" s="13" t="s">
        <v>292</v>
      </c>
      <c r="C67" s="13">
        <v>4</v>
      </c>
      <c r="D67" s="13"/>
      <c r="E67" s="13"/>
      <c r="F67" s="13">
        <v>4</v>
      </c>
      <c r="G67" s="14">
        <f t="shared" si="0"/>
        <v>8</v>
      </c>
    </row>
    <row r="68" spans="1:7" x14ac:dyDescent="0.25">
      <c r="A68" s="12"/>
      <c r="B68" s="13"/>
      <c r="C68" s="13"/>
      <c r="D68" s="13"/>
      <c r="E68" s="13"/>
      <c r="F68" s="13"/>
      <c r="G68" s="14"/>
    </row>
    <row r="69" spans="1:7" x14ac:dyDescent="0.25">
      <c r="A69" s="12"/>
      <c r="B69" s="14" t="s">
        <v>314</v>
      </c>
      <c r="C69" s="13"/>
      <c r="D69" s="13"/>
      <c r="E69" s="13"/>
      <c r="F69" s="13"/>
      <c r="G69" s="14"/>
    </row>
    <row r="70" spans="1:7" x14ac:dyDescent="0.25">
      <c r="A70" s="12">
        <f>A67+1</f>
        <v>39</v>
      </c>
      <c r="B70" s="13" t="s">
        <v>400</v>
      </c>
      <c r="C70" s="13">
        <v>1</v>
      </c>
      <c r="D70" s="13"/>
      <c r="E70" s="13"/>
      <c r="F70" s="13">
        <v>1</v>
      </c>
      <c r="G70" s="14"/>
    </row>
    <row r="71" spans="1:7" x14ac:dyDescent="0.25">
      <c r="A71" s="12">
        <f>A70+1</f>
        <v>40</v>
      </c>
      <c r="B71" s="13" t="s">
        <v>14</v>
      </c>
      <c r="C71" s="13">
        <v>3</v>
      </c>
      <c r="D71" s="13"/>
      <c r="E71" s="13"/>
      <c r="F71" s="13">
        <f>6+1</f>
        <v>7</v>
      </c>
      <c r="G71" s="14">
        <f t="shared" ref="G71:G107" si="3">C71+D71+F71</f>
        <v>10</v>
      </c>
    </row>
    <row r="72" spans="1:7" x14ac:dyDescent="0.25">
      <c r="A72" s="12">
        <f t="shared" si="2"/>
        <v>41</v>
      </c>
      <c r="B72" s="13" t="s">
        <v>245</v>
      </c>
      <c r="C72" s="13">
        <v>5</v>
      </c>
      <c r="D72" s="13"/>
      <c r="E72" s="13"/>
      <c r="F72" s="13"/>
      <c r="G72" s="14">
        <f t="shared" si="3"/>
        <v>5</v>
      </c>
    </row>
    <row r="73" spans="1:7" x14ac:dyDescent="0.25">
      <c r="A73" s="12"/>
      <c r="B73" s="13"/>
      <c r="C73" s="13"/>
      <c r="D73" s="13"/>
      <c r="E73" s="13"/>
      <c r="F73" s="13"/>
      <c r="G73" s="14"/>
    </row>
    <row r="74" spans="1:7" x14ac:dyDescent="0.25">
      <c r="A74" s="12"/>
      <c r="B74" s="14" t="s">
        <v>315</v>
      </c>
      <c r="C74" s="13"/>
      <c r="D74" s="13"/>
      <c r="E74" s="13"/>
      <c r="F74" s="13"/>
      <c r="G74" s="14"/>
    </row>
    <row r="75" spans="1:7" x14ac:dyDescent="0.25">
      <c r="A75" s="12">
        <f>A72+1</f>
        <v>42</v>
      </c>
      <c r="B75" s="13" t="s">
        <v>16</v>
      </c>
      <c r="C75" s="13">
        <v>2</v>
      </c>
      <c r="D75" s="13"/>
      <c r="E75" s="13"/>
      <c r="F75" s="13">
        <v>2</v>
      </c>
      <c r="G75" s="14">
        <f t="shared" si="3"/>
        <v>4</v>
      </c>
    </row>
    <row r="76" spans="1:7" x14ac:dyDescent="0.25">
      <c r="A76" s="12">
        <f t="shared" si="2"/>
        <v>43</v>
      </c>
      <c r="B76" s="13" t="s">
        <v>17</v>
      </c>
      <c r="C76" s="13">
        <v>1</v>
      </c>
      <c r="D76" s="13"/>
      <c r="E76" s="13"/>
      <c r="F76" s="13"/>
      <c r="G76" s="14">
        <f t="shared" si="3"/>
        <v>1</v>
      </c>
    </row>
    <row r="77" spans="1:7" x14ac:dyDescent="0.25">
      <c r="A77" s="12">
        <f t="shared" si="2"/>
        <v>44</v>
      </c>
      <c r="B77" s="13" t="s">
        <v>51</v>
      </c>
      <c r="C77" s="13">
        <v>1</v>
      </c>
      <c r="D77" s="13"/>
      <c r="E77" s="13"/>
      <c r="F77" s="13"/>
      <c r="G77" s="14">
        <f t="shared" si="3"/>
        <v>1</v>
      </c>
    </row>
    <row r="78" spans="1:7" x14ac:dyDescent="0.25">
      <c r="A78" s="12"/>
      <c r="B78" s="13"/>
      <c r="C78" s="13"/>
      <c r="D78" s="13"/>
      <c r="E78" s="13"/>
      <c r="F78" s="13"/>
      <c r="G78" s="14"/>
    </row>
    <row r="79" spans="1:7" x14ac:dyDescent="0.25">
      <c r="A79" s="12"/>
      <c r="B79" s="14" t="s">
        <v>316</v>
      </c>
      <c r="C79" s="13"/>
      <c r="D79" s="13"/>
      <c r="E79" s="13"/>
      <c r="F79" s="13"/>
      <c r="G79" s="14"/>
    </row>
    <row r="80" spans="1:7" x14ac:dyDescent="0.25">
      <c r="A80" s="12">
        <f>A77+1</f>
        <v>45</v>
      </c>
      <c r="B80" s="13" t="s">
        <v>49</v>
      </c>
      <c r="C80" s="13">
        <f>2-1</f>
        <v>1</v>
      </c>
      <c r="D80" s="13">
        <v>1</v>
      </c>
      <c r="E80" s="13"/>
      <c r="F80" s="13">
        <f>1+1</f>
        <v>2</v>
      </c>
      <c r="G80" s="14">
        <f t="shared" si="3"/>
        <v>4</v>
      </c>
    </row>
    <row r="81" spans="1:7" s="20" customFormat="1" x14ac:dyDescent="0.25">
      <c r="A81" s="9"/>
      <c r="B81" s="14"/>
      <c r="C81" s="9"/>
      <c r="D81" s="14"/>
      <c r="E81" s="14"/>
      <c r="F81" s="9">
        <f>SUM(F49:F80)</f>
        <v>40</v>
      </c>
      <c r="G81" s="14">
        <f t="shared" si="3"/>
        <v>40</v>
      </c>
    </row>
    <row r="82" spans="1:7" s="20" customFormat="1" x14ac:dyDescent="0.25">
      <c r="A82" s="12">
        <f>A80+1</f>
        <v>46</v>
      </c>
      <c r="B82" s="14" t="s">
        <v>326</v>
      </c>
      <c r="C82" s="9"/>
      <c r="D82" s="14"/>
      <c r="E82" s="14"/>
      <c r="F82" s="9"/>
      <c r="G82" s="14"/>
    </row>
    <row r="83" spans="1:7" s="20" customFormat="1" x14ac:dyDescent="0.25">
      <c r="A83" s="9"/>
      <c r="B83" s="16" t="s">
        <v>327</v>
      </c>
      <c r="C83" s="107">
        <v>1</v>
      </c>
      <c r="D83" s="14"/>
      <c r="E83" s="14"/>
      <c r="F83" s="9"/>
      <c r="G83" s="14">
        <f t="shared" si="3"/>
        <v>1</v>
      </c>
    </row>
    <row r="84" spans="1:7" s="20" customFormat="1" x14ac:dyDescent="0.25">
      <c r="A84" s="9"/>
      <c r="B84" s="16"/>
      <c r="C84" s="107"/>
      <c r="D84" s="14"/>
      <c r="E84" s="14"/>
      <c r="F84" s="9"/>
      <c r="G84" s="14"/>
    </row>
    <row r="85" spans="1:7" s="20" customFormat="1" x14ac:dyDescent="0.25">
      <c r="A85" s="9">
        <v>47</v>
      </c>
      <c r="B85" s="14" t="s">
        <v>370</v>
      </c>
      <c r="C85" s="107">
        <v>1</v>
      </c>
      <c r="D85" s="14"/>
      <c r="E85" s="14"/>
      <c r="F85" s="9"/>
      <c r="G85" s="14"/>
    </row>
    <row r="86" spans="1:7" s="20" customFormat="1" x14ac:dyDescent="0.25">
      <c r="A86" s="9"/>
      <c r="B86" s="16"/>
      <c r="C86" s="107"/>
      <c r="D86" s="14"/>
      <c r="E86" s="14"/>
      <c r="F86" s="9"/>
      <c r="G86" s="14"/>
    </row>
    <row r="87" spans="1:7" s="20" customFormat="1" x14ac:dyDescent="0.25">
      <c r="A87" s="9"/>
      <c r="B87" s="14" t="s">
        <v>191</v>
      </c>
      <c r="C87" s="9"/>
      <c r="D87" s="14"/>
      <c r="E87" s="14"/>
      <c r="F87" s="9"/>
      <c r="G87" s="14"/>
    </row>
    <row r="88" spans="1:7" x14ac:dyDescent="0.25">
      <c r="A88" s="12">
        <f>A85+1</f>
        <v>48</v>
      </c>
      <c r="B88" s="13" t="s">
        <v>294</v>
      </c>
      <c r="C88" s="13">
        <v>1</v>
      </c>
      <c r="D88" s="13"/>
      <c r="E88" s="13"/>
      <c r="F88" s="13"/>
      <c r="G88" s="14">
        <f t="shared" si="3"/>
        <v>1</v>
      </c>
    </row>
    <row r="89" spans="1:7" x14ac:dyDescent="0.25">
      <c r="A89" s="70">
        <f>A88+1</f>
        <v>49</v>
      </c>
      <c r="B89" s="13" t="s">
        <v>328</v>
      </c>
      <c r="C89" s="13">
        <v>2</v>
      </c>
      <c r="D89" s="13"/>
      <c r="E89" s="13"/>
      <c r="F89" s="13"/>
      <c r="G89" s="14">
        <f t="shared" si="3"/>
        <v>2</v>
      </c>
    </row>
    <row r="90" spans="1:7" x14ac:dyDescent="0.25">
      <c r="A90" s="70">
        <f t="shared" ref="A90:A107" si="4">A89+1</f>
        <v>50</v>
      </c>
      <c r="B90" s="13" t="s">
        <v>330</v>
      </c>
      <c r="C90" s="13">
        <v>3</v>
      </c>
      <c r="D90" s="13"/>
      <c r="E90" s="13"/>
      <c r="F90" s="13">
        <v>2</v>
      </c>
      <c r="G90" s="14">
        <f t="shared" si="3"/>
        <v>5</v>
      </c>
    </row>
    <row r="91" spans="1:7" x14ac:dyDescent="0.25">
      <c r="A91" s="70">
        <f t="shared" si="4"/>
        <v>51</v>
      </c>
      <c r="B91" s="13" t="s">
        <v>404</v>
      </c>
      <c r="C91" s="13">
        <v>1</v>
      </c>
      <c r="D91" s="13"/>
      <c r="E91" s="13"/>
      <c r="F91" s="13"/>
      <c r="G91" s="14"/>
    </row>
    <row r="92" spans="1:7" x14ac:dyDescent="0.25">
      <c r="A92" s="70">
        <f t="shared" si="4"/>
        <v>52</v>
      </c>
      <c r="B92" s="13" t="s">
        <v>391</v>
      </c>
      <c r="C92" s="13">
        <v>1</v>
      </c>
      <c r="D92" s="13"/>
      <c r="E92" s="13"/>
      <c r="F92" s="13">
        <v>1</v>
      </c>
      <c r="G92" s="14">
        <f t="shared" si="3"/>
        <v>2</v>
      </c>
    </row>
    <row r="93" spans="1:7" x14ac:dyDescent="0.25">
      <c r="A93" s="70">
        <f t="shared" si="4"/>
        <v>53</v>
      </c>
      <c r="B93" s="13" t="s">
        <v>98</v>
      </c>
      <c r="C93" s="13">
        <v>1</v>
      </c>
      <c r="D93" s="13"/>
      <c r="E93" s="13"/>
      <c r="F93" s="13"/>
      <c r="G93" s="14">
        <f t="shared" si="3"/>
        <v>1</v>
      </c>
    </row>
    <row r="94" spans="1:7" x14ac:dyDescent="0.25">
      <c r="A94" s="70">
        <f t="shared" si="4"/>
        <v>54</v>
      </c>
      <c r="B94" s="13" t="s">
        <v>373</v>
      </c>
      <c r="C94" s="13">
        <v>3</v>
      </c>
      <c r="D94" s="13"/>
      <c r="E94" s="13"/>
      <c r="F94" s="13"/>
      <c r="G94" s="14">
        <f t="shared" si="3"/>
        <v>3</v>
      </c>
    </row>
    <row r="95" spans="1:7" x14ac:dyDescent="0.25">
      <c r="A95" s="70">
        <f t="shared" si="4"/>
        <v>55</v>
      </c>
      <c r="B95" s="13" t="s">
        <v>296</v>
      </c>
      <c r="C95" s="13">
        <v>1</v>
      </c>
      <c r="D95" s="13"/>
      <c r="E95" s="13"/>
      <c r="F95" s="13">
        <v>1</v>
      </c>
      <c r="G95" s="14">
        <f t="shared" si="3"/>
        <v>2</v>
      </c>
    </row>
    <row r="96" spans="1:7" x14ac:dyDescent="0.25">
      <c r="A96" s="70">
        <f t="shared" si="4"/>
        <v>56</v>
      </c>
      <c r="B96" s="14" t="s">
        <v>325</v>
      </c>
      <c r="C96" s="13">
        <v>3</v>
      </c>
      <c r="D96" s="13"/>
      <c r="E96" s="13"/>
      <c r="F96" s="13">
        <v>1</v>
      </c>
      <c r="G96" s="14">
        <f t="shared" si="3"/>
        <v>4</v>
      </c>
    </row>
    <row r="97" spans="1:8" x14ac:dyDescent="0.25">
      <c r="A97" s="70">
        <f t="shared" si="4"/>
        <v>57</v>
      </c>
      <c r="B97" s="14" t="s">
        <v>324</v>
      </c>
      <c r="C97" s="13">
        <v>1</v>
      </c>
      <c r="D97" s="13"/>
      <c r="E97" s="13"/>
      <c r="F97" s="13">
        <v>1</v>
      </c>
      <c r="G97" s="14">
        <f t="shared" si="3"/>
        <v>2</v>
      </c>
    </row>
    <row r="98" spans="1:8" x14ac:dyDescent="0.25">
      <c r="A98" s="70">
        <f t="shared" si="4"/>
        <v>58</v>
      </c>
      <c r="B98" s="13" t="s">
        <v>403</v>
      </c>
      <c r="C98" s="13">
        <v>3</v>
      </c>
      <c r="D98" s="13"/>
      <c r="E98" s="13"/>
      <c r="F98" s="13">
        <v>4</v>
      </c>
      <c r="G98" s="14">
        <f t="shared" si="3"/>
        <v>7</v>
      </c>
    </row>
    <row r="99" spans="1:8" x14ac:dyDescent="0.25">
      <c r="A99" s="70">
        <f t="shared" si="4"/>
        <v>59</v>
      </c>
      <c r="B99" s="13" t="s">
        <v>371</v>
      </c>
      <c r="C99" s="13"/>
      <c r="D99" s="13"/>
      <c r="E99" s="13"/>
      <c r="F99" s="13">
        <f>6+2-1</f>
        <v>7</v>
      </c>
      <c r="G99" s="14">
        <f t="shared" si="3"/>
        <v>7</v>
      </c>
    </row>
    <row r="100" spans="1:8" x14ac:dyDescent="0.25">
      <c r="A100" s="70">
        <f t="shared" si="4"/>
        <v>60</v>
      </c>
      <c r="B100" s="13" t="s">
        <v>58</v>
      </c>
      <c r="C100" s="13">
        <v>1</v>
      </c>
      <c r="D100" s="13"/>
      <c r="E100" s="13"/>
      <c r="F100" s="13"/>
      <c r="G100" s="14">
        <f t="shared" si="3"/>
        <v>1</v>
      </c>
    </row>
    <row r="101" spans="1:8" x14ac:dyDescent="0.25">
      <c r="A101" s="70">
        <f t="shared" si="4"/>
        <v>61</v>
      </c>
      <c r="B101" s="13" t="s">
        <v>301</v>
      </c>
      <c r="C101" s="13"/>
      <c r="D101" s="13"/>
      <c r="E101" s="13"/>
      <c r="F101" s="13">
        <v>1</v>
      </c>
      <c r="G101" s="14">
        <f t="shared" si="3"/>
        <v>1</v>
      </c>
    </row>
    <row r="102" spans="1:8" x14ac:dyDescent="0.25">
      <c r="A102" s="70">
        <f t="shared" si="4"/>
        <v>62</v>
      </c>
      <c r="B102" s="13" t="s">
        <v>101</v>
      </c>
      <c r="C102" s="13"/>
      <c r="D102" s="13"/>
      <c r="E102" s="13"/>
      <c r="F102" s="13">
        <v>3</v>
      </c>
      <c r="G102" s="14">
        <f t="shared" si="3"/>
        <v>3</v>
      </c>
    </row>
    <row r="103" spans="1:8" x14ac:dyDescent="0.25">
      <c r="A103" s="70">
        <f t="shared" si="4"/>
        <v>63</v>
      </c>
      <c r="B103" s="13" t="s">
        <v>273</v>
      </c>
      <c r="C103" s="13"/>
      <c r="D103" s="13"/>
      <c r="E103" s="13"/>
      <c r="F103" s="13">
        <v>1</v>
      </c>
      <c r="G103" s="14">
        <f t="shared" si="3"/>
        <v>1</v>
      </c>
    </row>
    <row r="104" spans="1:8" x14ac:dyDescent="0.25">
      <c r="A104" s="70">
        <f t="shared" si="4"/>
        <v>64</v>
      </c>
      <c r="B104" s="13" t="s">
        <v>244</v>
      </c>
      <c r="C104" s="13"/>
      <c r="D104" s="13"/>
      <c r="E104" s="13"/>
      <c r="F104" s="13">
        <v>1</v>
      </c>
      <c r="G104" s="14">
        <f t="shared" si="3"/>
        <v>1</v>
      </c>
    </row>
    <row r="105" spans="1:8" x14ac:dyDescent="0.25">
      <c r="A105" s="70">
        <f t="shared" si="4"/>
        <v>65</v>
      </c>
      <c r="B105" s="13" t="s">
        <v>103</v>
      </c>
      <c r="C105" s="13">
        <f>19-1-1</f>
        <v>17</v>
      </c>
      <c r="D105" s="13"/>
      <c r="E105" s="13"/>
      <c r="F105" s="13">
        <f>76+5+1-1</f>
        <v>81</v>
      </c>
      <c r="G105" s="14">
        <f>C105+D105+F105</f>
        <v>98</v>
      </c>
    </row>
    <row r="106" spans="1:8" x14ac:dyDescent="0.25">
      <c r="A106" s="70">
        <f t="shared" si="4"/>
        <v>66</v>
      </c>
      <c r="B106" s="13" t="s">
        <v>20</v>
      </c>
      <c r="C106" s="13">
        <v>1</v>
      </c>
      <c r="D106" s="13"/>
      <c r="E106" s="13"/>
      <c r="F106" s="13"/>
      <c r="G106" s="14">
        <f t="shared" si="3"/>
        <v>1</v>
      </c>
    </row>
    <row r="107" spans="1:8" x14ac:dyDescent="0.25">
      <c r="A107" s="70">
        <f t="shared" si="4"/>
        <v>67</v>
      </c>
      <c r="B107" s="13" t="s">
        <v>21</v>
      </c>
      <c r="C107" s="13">
        <v>1</v>
      </c>
      <c r="D107" s="13"/>
      <c r="E107" s="13"/>
      <c r="F107" s="13"/>
      <c r="G107" s="14">
        <f t="shared" si="3"/>
        <v>1</v>
      </c>
    </row>
    <row r="108" spans="1:8" s="20" customFormat="1" x14ac:dyDescent="0.25">
      <c r="A108" s="9"/>
      <c r="B108" s="14" t="s">
        <v>307</v>
      </c>
      <c r="C108" s="9">
        <f>SUM(C88:C107)</f>
        <v>40</v>
      </c>
      <c r="D108" s="14"/>
      <c r="E108" s="14"/>
      <c r="F108" s="9">
        <f>SUM(F90:F107)</f>
        <v>104</v>
      </c>
      <c r="G108" s="14"/>
    </row>
    <row r="109" spans="1:8" x14ac:dyDescent="0.25">
      <c r="A109" s="12"/>
      <c r="B109" s="14" t="s">
        <v>5</v>
      </c>
      <c r="C109" s="9">
        <f>C4+C19+C25+SUM(C28:C34)+C39+SUM(C42:C83)+C108+C85</f>
        <v>265</v>
      </c>
      <c r="D109" s="16">
        <f>SUM(D6:D108)</f>
        <v>12</v>
      </c>
      <c r="E109" s="16">
        <f>SUM(E6:E108)</f>
        <v>0</v>
      </c>
      <c r="F109" s="9">
        <f>F19+F25+F39+F47+F81+F108+F31</f>
        <v>253</v>
      </c>
      <c r="G109" s="14">
        <f>C109+D109+F109</f>
        <v>530</v>
      </c>
    </row>
    <row r="110" spans="1:8" x14ac:dyDescent="0.25">
      <c r="A110" s="29"/>
      <c r="B110" s="61"/>
      <c r="C110" s="219"/>
      <c r="D110" s="27">
        <f>SUM(C109:D109)</f>
        <v>277</v>
      </c>
      <c r="E110" s="27"/>
      <c r="G110" s="237">
        <f>C109+F109</f>
        <v>518</v>
      </c>
      <c r="H110" s="68" t="s">
        <v>432</v>
      </c>
    </row>
    <row r="111" spans="1:8" x14ac:dyDescent="0.25">
      <c r="A111" s="29"/>
      <c r="B111" s="61"/>
      <c r="C111" s="219"/>
      <c r="D111" s="27"/>
      <c r="E111" s="27"/>
      <c r="F111" s="237"/>
      <c r="G111" s="61"/>
    </row>
    <row r="112" spans="1:8" x14ac:dyDescent="0.25">
      <c r="A112" s="29"/>
      <c r="B112" s="61"/>
      <c r="C112" s="331" t="s">
        <v>274</v>
      </c>
      <c r="D112" s="331"/>
      <c r="E112" s="331"/>
      <c r="F112" s="331"/>
      <c r="G112" s="331"/>
    </row>
    <row r="113" spans="1:7" x14ac:dyDescent="0.25">
      <c r="A113" s="29"/>
      <c r="B113" s="61"/>
      <c r="C113" s="220" t="s">
        <v>145</v>
      </c>
      <c r="D113" s="43"/>
      <c r="E113" s="43"/>
      <c r="F113" s="238"/>
      <c r="G113" s="220"/>
    </row>
    <row r="114" spans="1:7" x14ac:dyDescent="0.25">
      <c r="A114" s="29"/>
      <c r="B114" s="61"/>
      <c r="C114" s="222"/>
      <c r="D114" s="43"/>
      <c r="E114" s="43"/>
      <c r="F114" s="238"/>
      <c r="G114" s="222"/>
    </row>
    <row r="115" spans="1:7" x14ac:dyDescent="0.25">
      <c r="A115" s="29"/>
      <c r="B115" s="61"/>
      <c r="C115" s="222"/>
      <c r="D115" s="43"/>
      <c r="E115" s="43"/>
      <c r="F115" s="239"/>
      <c r="G115" s="222"/>
    </row>
    <row r="116" spans="1:7" x14ac:dyDescent="0.25">
      <c r="A116" s="29"/>
      <c r="B116" s="61"/>
      <c r="C116" s="220"/>
      <c r="D116" s="43"/>
      <c r="E116" s="43"/>
      <c r="F116" s="239"/>
      <c r="G116" s="220"/>
    </row>
    <row r="117" spans="1:7" x14ac:dyDescent="0.25">
      <c r="C117" s="199" t="s">
        <v>394</v>
      </c>
      <c r="D117" s="17"/>
      <c r="E117" s="17"/>
      <c r="G117" s="221"/>
    </row>
    <row r="118" spans="1:7" x14ac:dyDescent="0.25">
      <c r="C118" s="17" t="s">
        <v>395</v>
      </c>
      <c r="D118" s="17"/>
      <c r="E118" s="17"/>
      <c r="G118" s="221"/>
    </row>
    <row r="125" spans="1:7" x14ac:dyDescent="0.25">
      <c r="C125" s="56"/>
    </row>
    <row r="126" spans="1:7" x14ac:dyDescent="0.25">
      <c r="B126" s="56"/>
      <c r="C126" s="56"/>
      <c r="F126" s="56"/>
    </row>
    <row r="127" spans="1:7" x14ac:dyDescent="0.25">
      <c r="B127" s="56"/>
      <c r="C127" s="56"/>
    </row>
    <row r="128" spans="1:7" x14ac:dyDescent="0.25">
      <c r="B128" s="56"/>
      <c r="C128" s="56"/>
    </row>
    <row r="129" spans="2:3" x14ac:dyDescent="0.25">
      <c r="B129" s="56"/>
      <c r="C129" s="56"/>
    </row>
    <row r="130" spans="2:3" x14ac:dyDescent="0.25">
      <c r="B130" s="56"/>
      <c r="C130" s="56"/>
    </row>
    <row r="131" spans="2:3" x14ac:dyDescent="0.25">
      <c r="B131" s="56"/>
      <c r="C131" s="56"/>
    </row>
    <row r="132" spans="2:3" x14ac:dyDescent="0.25">
      <c r="C132" s="56"/>
    </row>
  </sheetData>
  <mergeCells count="8">
    <mergeCell ref="B2:B3"/>
    <mergeCell ref="A2:A3"/>
    <mergeCell ref="D2:D3"/>
    <mergeCell ref="C112:G112"/>
    <mergeCell ref="E2:E3"/>
    <mergeCell ref="C2:C3"/>
    <mergeCell ref="F2:F3"/>
    <mergeCell ref="G2:G3"/>
  </mergeCells>
  <printOptions horizontalCentered="1"/>
  <pageMargins left="0.70866141732283472" right="0.56999999999999995" top="0.74803149606299213" bottom="0.74803149606299213" header="0.31496062992125984" footer="0.31496062992125984"/>
  <pageSetup paperSize="10000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opLeftCell="A88" workbookViewId="0">
      <selection activeCell="F109" sqref="F109"/>
    </sheetView>
  </sheetViews>
  <sheetFormatPr defaultRowHeight="15" x14ac:dyDescent="0.25"/>
  <cols>
    <col min="1" max="1" width="5.42578125" style="1" customWidth="1"/>
    <col min="2" max="2" width="50.7109375" style="3" customWidth="1"/>
    <col min="3" max="3" width="9" style="3" customWidth="1"/>
    <col min="4" max="5" width="9.5703125" style="3" customWidth="1"/>
    <col min="6" max="6" width="8.85546875" style="3" customWidth="1"/>
    <col min="7" max="7" width="8.42578125" style="20" customWidth="1"/>
    <col min="8" max="16384" width="9.140625" style="3"/>
  </cols>
  <sheetData>
    <row r="1" spans="1:10" x14ac:dyDescent="0.25">
      <c r="A1" s="18" t="s">
        <v>433</v>
      </c>
      <c r="B1" s="18"/>
      <c r="C1" s="18"/>
    </row>
    <row r="2" spans="1:10" s="6" customFormat="1" x14ac:dyDescent="0.25">
      <c r="A2" s="333" t="s">
        <v>0</v>
      </c>
      <c r="B2" s="333" t="s">
        <v>1</v>
      </c>
      <c r="C2" s="333" t="s">
        <v>2</v>
      </c>
      <c r="D2" s="323" t="s">
        <v>82</v>
      </c>
      <c r="E2" s="323" t="s">
        <v>431</v>
      </c>
      <c r="F2" s="333" t="s">
        <v>3</v>
      </c>
      <c r="G2" s="333" t="s">
        <v>5</v>
      </c>
    </row>
    <row r="3" spans="1:10" s="6" customFormat="1" x14ac:dyDescent="0.25">
      <c r="A3" s="334"/>
      <c r="B3" s="334"/>
      <c r="C3" s="334"/>
      <c r="D3" s="324"/>
      <c r="E3" s="324"/>
      <c r="F3" s="334"/>
      <c r="G3" s="334"/>
    </row>
    <row r="4" spans="1:10" s="104" customFormat="1" x14ac:dyDescent="0.25">
      <c r="A4" s="101">
        <v>1</v>
      </c>
      <c r="B4" s="102" t="s">
        <v>37</v>
      </c>
      <c r="C4" s="103">
        <v>13</v>
      </c>
      <c r="D4" s="103"/>
      <c r="E4" s="103"/>
      <c r="F4" s="103"/>
      <c r="G4" s="98">
        <f>C4+D4+F4</f>
        <v>13</v>
      </c>
    </row>
    <row r="5" spans="1:10" s="63" customFormat="1" x14ac:dyDescent="0.25">
      <c r="A5" s="7"/>
      <c r="B5" s="11" t="s">
        <v>63</v>
      </c>
      <c r="C5" s="251"/>
      <c r="D5" s="251"/>
      <c r="E5" s="251"/>
      <c r="F5" s="251"/>
      <c r="G5" s="14"/>
    </row>
    <row r="6" spans="1:10" x14ac:dyDescent="0.25">
      <c r="A6" s="12">
        <f>A4+1</f>
        <v>2</v>
      </c>
      <c r="B6" s="13" t="s">
        <v>23</v>
      </c>
      <c r="C6" s="13">
        <v>5</v>
      </c>
      <c r="D6" s="13">
        <v>8</v>
      </c>
      <c r="E6" s="13"/>
      <c r="F6" s="13">
        <f>4+1+3</f>
        <v>8</v>
      </c>
      <c r="G6" s="14">
        <f t="shared" ref="G6:G65" si="0">C6+D6+F6</f>
        <v>21</v>
      </c>
      <c r="I6" s="19"/>
      <c r="J6" s="19"/>
    </row>
    <row r="7" spans="1:10" x14ac:dyDescent="0.25">
      <c r="A7" s="12">
        <f t="shared" ref="A7:A17" si="1">A6+1</f>
        <v>3</v>
      </c>
      <c r="B7" s="13" t="s">
        <v>140</v>
      </c>
      <c r="C7" s="13">
        <v>1</v>
      </c>
      <c r="D7" s="13"/>
      <c r="E7" s="13"/>
      <c r="F7" s="13"/>
      <c r="G7" s="14">
        <f t="shared" si="0"/>
        <v>1</v>
      </c>
      <c r="I7" s="19"/>
      <c r="J7" s="19"/>
    </row>
    <row r="8" spans="1:10" x14ac:dyDescent="0.25">
      <c r="A8" s="12">
        <f t="shared" si="1"/>
        <v>4</v>
      </c>
      <c r="B8" s="13" t="s">
        <v>24</v>
      </c>
      <c r="C8" s="13">
        <v>2</v>
      </c>
      <c r="D8" s="13"/>
      <c r="E8" s="13"/>
      <c r="F8" s="13"/>
      <c r="G8" s="14">
        <f t="shared" si="0"/>
        <v>2</v>
      </c>
      <c r="I8" s="19"/>
      <c r="J8" s="19"/>
    </row>
    <row r="9" spans="1:10" x14ac:dyDescent="0.25">
      <c r="A9" s="12">
        <f t="shared" si="1"/>
        <v>5</v>
      </c>
      <c r="B9" s="13" t="s">
        <v>25</v>
      </c>
      <c r="C9" s="13">
        <v>2</v>
      </c>
      <c r="D9" s="13"/>
      <c r="E9" s="13"/>
      <c r="F9" s="13"/>
      <c r="G9" s="14">
        <f t="shared" si="0"/>
        <v>2</v>
      </c>
      <c r="I9" s="19"/>
      <c r="J9" s="19"/>
    </row>
    <row r="10" spans="1:10" x14ac:dyDescent="0.25">
      <c r="A10" s="12">
        <f t="shared" si="1"/>
        <v>6</v>
      </c>
      <c r="B10" s="13" t="s">
        <v>32</v>
      </c>
      <c r="C10" s="13">
        <v>1</v>
      </c>
      <c r="D10" s="13"/>
      <c r="E10" s="13"/>
      <c r="F10" s="13"/>
      <c r="G10" s="14">
        <f t="shared" si="0"/>
        <v>1</v>
      </c>
      <c r="I10" s="19"/>
      <c r="J10" s="19"/>
    </row>
    <row r="11" spans="1:10" x14ac:dyDescent="0.25">
      <c r="A11" s="12">
        <f t="shared" si="1"/>
        <v>7</v>
      </c>
      <c r="B11" s="13" t="s">
        <v>26</v>
      </c>
      <c r="C11" s="13">
        <v>2</v>
      </c>
      <c r="D11" s="13"/>
      <c r="E11" s="13"/>
      <c r="F11" s="13"/>
      <c r="G11" s="14">
        <f t="shared" si="0"/>
        <v>2</v>
      </c>
      <c r="I11" s="19"/>
      <c r="J11" s="19"/>
    </row>
    <row r="12" spans="1:10" x14ac:dyDescent="0.25">
      <c r="A12" s="12">
        <f t="shared" si="1"/>
        <v>8</v>
      </c>
      <c r="B12" s="13" t="s">
        <v>27</v>
      </c>
      <c r="C12" s="13">
        <v>4</v>
      </c>
      <c r="D12" s="13"/>
      <c r="E12" s="13"/>
      <c r="F12" s="13"/>
      <c r="G12" s="14">
        <f t="shared" si="0"/>
        <v>4</v>
      </c>
      <c r="I12" s="19"/>
      <c r="J12" s="19"/>
    </row>
    <row r="13" spans="1:10" x14ac:dyDescent="0.25">
      <c r="A13" s="12">
        <f t="shared" si="1"/>
        <v>9</v>
      </c>
      <c r="B13" s="13" t="s">
        <v>28</v>
      </c>
      <c r="C13" s="13">
        <v>4</v>
      </c>
      <c r="D13" s="13"/>
      <c r="E13" s="13"/>
      <c r="F13" s="13"/>
      <c r="G13" s="14">
        <f t="shared" si="0"/>
        <v>4</v>
      </c>
      <c r="I13" s="19"/>
      <c r="J13" s="19"/>
    </row>
    <row r="14" spans="1:10" x14ac:dyDescent="0.25">
      <c r="A14" s="12">
        <f t="shared" si="1"/>
        <v>10</v>
      </c>
      <c r="B14" s="13" t="s">
        <v>29</v>
      </c>
      <c r="C14" s="13">
        <v>2</v>
      </c>
      <c r="D14" s="13"/>
      <c r="E14" s="13"/>
      <c r="F14" s="13"/>
      <c r="G14" s="14">
        <f t="shared" si="0"/>
        <v>2</v>
      </c>
      <c r="I14" s="19"/>
      <c r="J14" s="19"/>
    </row>
    <row r="15" spans="1:10" x14ac:dyDescent="0.25">
      <c r="A15" s="12">
        <f t="shared" si="1"/>
        <v>11</v>
      </c>
      <c r="B15" s="13" t="s">
        <v>30</v>
      </c>
      <c r="C15" s="13">
        <v>2</v>
      </c>
      <c r="D15" s="13"/>
      <c r="E15" s="13"/>
      <c r="F15" s="13"/>
      <c r="G15" s="14">
        <f t="shared" si="0"/>
        <v>2</v>
      </c>
      <c r="I15" s="19"/>
      <c r="J15" s="19"/>
    </row>
    <row r="16" spans="1:10" x14ac:dyDescent="0.25">
      <c r="A16" s="12">
        <f t="shared" si="1"/>
        <v>12</v>
      </c>
      <c r="B16" s="13" t="s">
        <v>31</v>
      </c>
      <c r="C16" s="13">
        <v>1</v>
      </c>
      <c r="D16" s="13"/>
      <c r="E16" s="13"/>
      <c r="F16" s="13"/>
      <c r="G16" s="14">
        <f t="shared" si="0"/>
        <v>1</v>
      </c>
      <c r="I16" s="19"/>
      <c r="J16" s="19"/>
    </row>
    <row r="17" spans="1:10" x14ac:dyDescent="0.25">
      <c r="A17" s="12">
        <f t="shared" si="1"/>
        <v>13</v>
      </c>
      <c r="B17" s="13" t="s">
        <v>34</v>
      </c>
      <c r="C17" s="13">
        <v>1</v>
      </c>
      <c r="D17" s="13"/>
      <c r="E17" s="13"/>
      <c r="F17" s="13"/>
      <c r="G17" s="14">
        <f t="shared" si="0"/>
        <v>1</v>
      </c>
      <c r="I17" s="19"/>
      <c r="J17" s="19"/>
    </row>
    <row r="18" spans="1:10" s="99" customFormat="1" x14ac:dyDescent="0.25">
      <c r="A18" s="97"/>
      <c r="B18" s="98" t="s">
        <v>303</v>
      </c>
      <c r="C18" s="97">
        <f>SUM(C6:C17)</f>
        <v>27</v>
      </c>
      <c r="D18" s="98"/>
      <c r="E18" s="98"/>
      <c r="F18" s="98">
        <f>SUM(F6:F17)</f>
        <v>8</v>
      </c>
      <c r="G18" s="98"/>
      <c r="I18" s="100"/>
      <c r="J18" s="100"/>
    </row>
    <row r="19" spans="1:10" s="20" customFormat="1" x14ac:dyDescent="0.25">
      <c r="A19" s="9"/>
      <c r="B19" s="14"/>
      <c r="C19" s="9"/>
      <c r="D19" s="14"/>
      <c r="E19" s="14"/>
      <c r="F19" s="14"/>
      <c r="G19" s="14"/>
      <c r="H19" s="123"/>
      <c r="I19" s="61"/>
      <c r="J19" s="61"/>
    </row>
    <row r="20" spans="1:10" s="20" customFormat="1" x14ac:dyDescent="0.25">
      <c r="A20" s="9"/>
      <c r="B20" s="14" t="s">
        <v>304</v>
      </c>
      <c r="C20" s="9"/>
      <c r="D20" s="14"/>
      <c r="E20" s="14"/>
      <c r="F20" s="14"/>
      <c r="G20" s="14"/>
      <c r="I20" s="61"/>
      <c r="J20" s="61"/>
    </row>
    <row r="21" spans="1:10" x14ac:dyDescent="0.25">
      <c r="A21" s="12">
        <f>A17+1</f>
        <v>14</v>
      </c>
      <c r="B21" s="13" t="s">
        <v>136</v>
      </c>
      <c r="C21" s="13">
        <v>47</v>
      </c>
      <c r="D21" s="13">
        <v>2</v>
      </c>
      <c r="E21" s="13"/>
      <c r="F21" s="13">
        <f>16</f>
        <v>16</v>
      </c>
      <c r="G21" s="14">
        <f t="shared" si="0"/>
        <v>65</v>
      </c>
      <c r="I21" s="19"/>
      <c r="J21" s="19"/>
    </row>
    <row r="22" spans="1:10" x14ac:dyDescent="0.25">
      <c r="A22" s="12">
        <f>A21+1</f>
        <v>15</v>
      </c>
      <c r="B22" s="13" t="s">
        <v>44</v>
      </c>
      <c r="C22" s="13">
        <f>48-2-1-1</f>
        <v>44</v>
      </c>
      <c r="D22" s="13">
        <v>2</v>
      </c>
      <c r="E22" s="13"/>
      <c r="F22" s="13">
        <f>55+1+2</f>
        <v>58</v>
      </c>
      <c r="G22" s="14">
        <f t="shared" si="0"/>
        <v>104</v>
      </c>
      <c r="I22" s="19"/>
      <c r="J22" s="19"/>
    </row>
    <row r="23" spans="1:10" x14ac:dyDescent="0.25">
      <c r="A23" s="12">
        <f>A22+1</f>
        <v>16</v>
      </c>
      <c r="B23" s="13" t="s">
        <v>22</v>
      </c>
      <c r="C23" s="13">
        <v>5</v>
      </c>
      <c r="D23" s="13"/>
      <c r="E23" s="13"/>
      <c r="F23" s="13"/>
      <c r="G23" s="14">
        <f t="shared" si="0"/>
        <v>5</v>
      </c>
    </row>
    <row r="24" spans="1:10" s="99" customFormat="1" x14ac:dyDescent="0.25">
      <c r="A24" s="97"/>
      <c r="B24" s="98" t="s">
        <v>305</v>
      </c>
      <c r="C24" s="97">
        <f>SUM(C21:C23)</f>
        <v>96</v>
      </c>
      <c r="D24" s="98"/>
      <c r="E24" s="98"/>
      <c r="F24" s="97">
        <f>SUM(F21:F22)</f>
        <v>74</v>
      </c>
      <c r="G24" s="98"/>
    </row>
    <row r="25" spans="1:10" x14ac:dyDescent="0.25">
      <c r="A25" s="12"/>
      <c r="B25" s="13"/>
      <c r="C25" s="13"/>
      <c r="D25" s="13"/>
      <c r="E25" s="13"/>
      <c r="F25" s="13"/>
      <c r="G25" s="14"/>
    </row>
    <row r="26" spans="1:10" x14ac:dyDescent="0.25">
      <c r="A26" s="12"/>
      <c r="B26" s="14" t="s">
        <v>318</v>
      </c>
      <c r="C26" s="13"/>
      <c r="D26" s="13"/>
      <c r="E26" s="13"/>
      <c r="F26" s="13"/>
      <c r="G26" s="14"/>
    </row>
    <row r="27" spans="1:10" x14ac:dyDescent="0.25">
      <c r="A27" s="12">
        <f>A23+1</f>
        <v>17</v>
      </c>
      <c r="B27" s="13" t="s">
        <v>6</v>
      </c>
      <c r="C27" s="13">
        <v>4</v>
      </c>
      <c r="D27" s="13"/>
      <c r="E27" s="13"/>
      <c r="F27" s="13"/>
      <c r="G27" s="14">
        <f t="shared" si="0"/>
        <v>4</v>
      </c>
      <c r="I27" s="19"/>
      <c r="J27" s="19"/>
    </row>
    <row r="28" spans="1:10" x14ac:dyDescent="0.25">
      <c r="A28" s="12"/>
      <c r="B28" s="13"/>
      <c r="C28" s="13"/>
      <c r="D28" s="13"/>
      <c r="E28" s="13"/>
      <c r="F28" s="13"/>
      <c r="G28" s="14"/>
      <c r="I28" s="19"/>
      <c r="J28" s="19"/>
    </row>
    <row r="29" spans="1:10" x14ac:dyDescent="0.25">
      <c r="A29" s="12"/>
      <c r="B29" s="14" t="s">
        <v>319</v>
      </c>
      <c r="C29" s="13"/>
      <c r="D29" s="13"/>
      <c r="E29" s="13"/>
      <c r="F29" s="13"/>
      <c r="G29" s="14"/>
      <c r="I29" s="19"/>
      <c r="J29" s="19"/>
    </row>
    <row r="30" spans="1:10" x14ac:dyDescent="0.25">
      <c r="A30" s="12">
        <f>A27+1</f>
        <v>18</v>
      </c>
      <c r="B30" s="13" t="s">
        <v>45</v>
      </c>
      <c r="C30" s="13">
        <v>4</v>
      </c>
      <c r="D30" s="13"/>
      <c r="E30" s="13"/>
      <c r="F30" s="13">
        <v>1</v>
      </c>
      <c r="G30" s="14">
        <f t="shared" si="0"/>
        <v>5</v>
      </c>
    </row>
    <row r="31" spans="1:10" x14ac:dyDescent="0.25">
      <c r="A31" s="12"/>
      <c r="B31" s="13"/>
      <c r="C31" s="13"/>
      <c r="D31" s="13"/>
      <c r="E31" s="13"/>
      <c r="F31" s="13"/>
      <c r="G31" s="14"/>
    </row>
    <row r="32" spans="1:10" x14ac:dyDescent="0.25">
      <c r="A32" s="12"/>
      <c r="B32" s="14" t="s">
        <v>317</v>
      </c>
      <c r="C32" s="13"/>
      <c r="D32" s="13"/>
      <c r="E32" s="13"/>
      <c r="F32" s="13"/>
      <c r="G32" s="14"/>
    </row>
    <row r="33" spans="1:10" x14ac:dyDescent="0.25">
      <c r="A33" s="12">
        <f>A30+1</f>
        <v>19</v>
      </c>
      <c r="B33" s="13" t="s">
        <v>50</v>
      </c>
      <c r="C33" s="13">
        <v>1</v>
      </c>
      <c r="D33" s="13"/>
      <c r="E33" s="13"/>
      <c r="F33" s="13"/>
      <c r="G33" s="14">
        <f t="shared" si="0"/>
        <v>1</v>
      </c>
    </row>
    <row r="34" spans="1:10" s="20" customFormat="1" x14ac:dyDescent="0.25">
      <c r="A34" s="9"/>
      <c r="B34" s="14"/>
      <c r="C34" s="9"/>
      <c r="D34" s="14"/>
      <c r="E34" s="14"/>
      <c r="F34" s="9"/>
      <c r="G34" s="14"/>
    </row>
    <row r="35" spans="1:10" s="20" customFormat="1" x14ac:dyDescent="0.25">
      <c r="A35" s="9"/>
      <c r="B35" s="14" t="s">
        <v>309</v>
      </c>
      <c r="C35" s="9"/>
      <c r="D35" s="14"/>
      <c r="E35" s="14"/>
      <c r="F35" s="9"/>
      <c r="G35" s="14"/>
    </row>
    <row r="36" spans="1:10" x14ac:dyDescent="0.25">
      <c r="A36" s="12">
        <f>A33+1</f>
        <v>20</v>
      </c>
      <c r="B36" s="13" t="s">
        <v>7</v>
      </c>
      <c r="C36" s="13">
        <v>1</v>
      </c>
      <c r="D36" s="13"/>
      <c r="E36" s="13"/>
      <c r="F36" s="13">
        <v>2</v>
      </c>
      <c r="G36" s="14">
        <f t="shared" si="0"/>
        <v>3</v>
      </c>
    </row>
    <row r="37" spans="1:10" x14ac:dyDescent="0.25">
      <c r="A37" s="12">
        <f>A36+1</f>
        <v>21</v>
      </c>
      <c r="B37" s="13" t="s">
        <v>8</v>
      </c>
      <c r="C37" s="13">
        <v>31</v>
      </c>
      <c r="D37" s="13"/>
      <c r="E37" s="13"/>
      <c r="F37" s="13">
        <f>10-1</f>
        <v>9</v>
      </c>
      <c r="G37" s="14">
        <f t="shared" si="0"/>
        <v>40</v>
      </c>
    </row>
    <row r="38" spans="1:10" s="99" customFormat="1" x14ac:dyDescent="0.25">
      <c r="A38" s="97"/>
      <c r="B38" s="98" t="s">
        <v>308</v>
      </c>
      <c r="C38" s="97">
        <f>SUM(C36:C37)</f>
        <v>32</v>
      </c>
      <c r="D38" s="97"/>
      <c r="E38" s="97"/>
      <c r="F38" s="97">
        <f>SUM(F36:F37)</f>
        <v>11</v>
      </c>
      <c r="G38" s="98"/>
    </row>
    <row r="39" spans="1:10" s="20" customFormat="1" x14ac:dyDescent="0.25">
      <c r="A39" s="9"/>
      <c r="B39" s="14"/>
      <c r="C39" s="9"/>
      <c r="D39" s="9"/>
      <c r="E39" s="9"/>
      <c r="F39" s="9"/>
      <c r="G39" s="14"/>
    </row>
    <row r="40" spans="1:10" s="20" customFormat="1" x14ac:dyDescent="0.25">
      <c r="A40" s="9"/>
      <c r="B40" s="14" t="s">
        <v>310</v>
      </c>
      <c r="C40" s="9"/>
      <c r="D40" s="9"/>
      <c r="E40" s="9"/>
      <c r="F40" s="9"/>
      <c r="G40" s="14"/>
    </row>
    <row r="41" spans="1:10" x14ac:dyDescent="0.25">
      <c r="A41" s="12">
        <f>A37+1</f>
        <v>22</v>
      </c>
      <c r="B41" s="13" t="s">
        <v>38</v>
      </c>
      <c r="C41" s="13">
        <v>3</v>
      </c>
      <c r="D41" s="13"/>
      <c r="E41" s="13"/>
      <c r="F41" s="13">
        <f>10+3+2</f>
        <v>15</v>
      </c>
      <c r="G41" s="14">
        <f t="shared" si="0"/>
        <v>18</v>
      </c>
      <c r="I41" s="19"/>
      <c r="J41" s="19"/>
    </row>
    <row r="42" spans="1:10" x14ac:dyDescent="0.25">
      <c r="A42" s="12"/>
      <c r="B42" s="13"/>
      <c r="C42" s="9"/>
      <c r="D42" s="13"/>
      <c r="E42" s="13"/>
      <c r="F42" s="13"/>
      <c r="G42" s="14"/>
      <c r="I42" s="19"/>
      <c r="J42" s="19"/>
    </row>
    <row r="43" spans="1:10" x14ac:dyDescent="0.25">
      <c r="A43" s="12"/>
      <c r="B43" s="14" t="s">
        <v>311</v>
      </c>
      <c r="C43" s="13"/>
      <c r="D43" s="13"/>
      <c r="E43" s="13"/>
      <c r="F43" s="13"/>
      <c r="G43" s="14"/>
      <c r="I43" s="19"/>
      <c r="J43" s="19"/>
    </row>
    <row r="44" spans="1:10" x14ac:dyDescent="0.25">
      <c r="A44" s="12">
        <f>A41+1</f>
        <v>23</v>
      </c>
      <c r="B44" s="13" t="s">
        <v>48</v>
      </c>
      <c r="C44" s="13">
        <v>1</v>
      </c>
      <c r="D44" s="13"/>
      <c r="E44" s="13"/>
      <c r="F44" s="13"/>
      <c r="G44" s="14">
        <f t="shared" si="0"/>
        <v>1</v>
      </c>
    </row>
    <row r="45" spans="1:10" x14ac:dyDescent="0.25">
      <c r="A45" s="12">
        <f>A44+1</f>
        <v>24</v>
      </c>
      <c r="B45" s="13" t="s">
        <v>97</v>
      </c>
      <c r="C45" s="13"/>
      <c r="D45" s="13"/>
      <c r="E45" s="13"/>
      <c r="F45" s="13"/>
      <c r="G45" s="14">
        <f t="shared" si="0"/>
        <v>0</v>
      </c>
    </row>
    <row r="46" spans="1:10" s="20" customFormat="1" x14ac:dyDescent="0.25">
      <c r="A46" s="9"/>
      <c r="B46" s="14"/>
      <c r="C46" s="9"/>
      <c r="D46" s="14"/>
      <c r="E46" s="14"/>
      <c r="F46" s="9">
        <f>SUM(F41:F45)</f>
        <v>15</v>
      </c>
      <c r="G46" s="14"/>
    </row>
    <row r="47" spans="1:10" s="20" customFormat="1" x14ac:dyDescent="0.25">
      <c r="A47" s="9"/>
      <c r="B47" s="14" t="s">
        <v>68</v>
      </c>
      <c r="C47" s="9"/>
      <c r="D47" s="14"/>
      <c r="E47" s="14"/>
      <c r="F47" s="9"/>
      <c r="G47" s="14"/>
    </row>
    <row r="48" spans="1:10" x14ac:dyDescent="0.25">
      <c r="A48" s="12">
        <f>A45+1</f>
        <v>25</v>
      </c>
      <c r="B48" s="13" t="s">
        <v>39</v>
      </c>
      <c r="C48" s="13">
        <v>2</v>
      </c>
      <c r="D48" s="13"/>
      <c r="E48" s="13"/>
      <c r="F48" s="13"/>
      <c r="G48" s="14">
        <f t="shared" si="0"/>
        <v>2</v>
      </c>
      <c r="I48" s="19"/>
      <c r="J48" s="19"/>
    </row>
    <row r="49" spans="1:10" x14ac:dyDescent="0.25">
      <c r="A49" s="12">
        <f>A48+1</f>
        <v>26</v>
      </c>
      <c r="B49" s="13" t="s">
        <v>40</v>
      </c>
      <c r="C49" s="13">
        <v>1</v>
      </c>
      <c r="D49" s="13"/>
      <c r="E49" s="13"/>
      <c r="F49" s="13"/>
      <c r="G49" s="14">
        <f t="shared" si="0"/>
        <v>1</v>
      </c>
      <c r="I49" s="19"/>
      <c r="J49" s="19"/>
    </row>
    <row r="50" spans="1:10" x14ac:dyDescent="0.25">
      <c r="A50" s="12">
        <f t="shared" ref="A50:A75" si="2">A49+1</f>
        <v>27</v>
      </c>
      <c r="B50" s="13" t="s">
        <v>88</v>
      </c>
      <c r="C50" s="13"/>
      <c r="D50" s="13"/>
      <c r="E50" s="13"/>
      <c r="F50" s="13">
        <f>2-1+1</f>
        <v>2</v>
      </c>
      <c r="G50" s="14">
        <f t="shared" si="0"/>
        <v>2</v>
      </c>
    </row>
    <row r="51" spans="1:10" x14ac:dyDescent="0.25">
      <c r="A51" s="12"/>
      <c r="B51" s="13"/>
      <c r="C51" s="13"/>
      <c r="D51" s="13"/>
      <c r="E51" s="13"/>
      <c r="F51" s="13"/>
      <c r="G51" s="14"/>
    </row>
    <row r="52" spans="1:10" x14ac:dyDescent="0.25">
      <c r="A52" s="12"/>
      <c r="B52" s="14" t="s">
        <v>312</v>
      </c>
      <c r="C52" s="13"/>
      <c r="D52" s="13"/>
      <c r="E52" s="13"/>
      <c r="F52" s="13"/>
      <c r="G52" s="14"/>
    </row>
    <row r="53" spans="1:10" x14ac:dyDescent="0.25">
      <c r="A53" s="12">
        <f>A50+1</f>
        <v>28</v>
      </c>
      <c r="B53" s="13" t="s">
        <v>41</v>
      </c>
      <c r="C53" s="13">
        <v>2</v>
      </c>
      <c r="D53" s="13">
        <v>1</v>
      </c>
      <c r="E53" s="13"/>
      <c r="F53" s="13">
        <v>4</v>
      </c>
      <c r="G53" s="14">
        <f t="shared" si="0"/>
        <v>7</v>
      </c>
      <c r="I53" s="19"/>
      <c r="J53" s="19"/>
    </row>
    <row r="54" spans="1:10" x14ac:dyDescent="0.25">
      <c r="A54" s="12">
        <f>A53+1</f>
        <v>29</v>
      </c>
      <c r="B54" s="13" t="s">
        <v>339</v>
      </c>
      <c r="C54" s="13"/>
      <c r="D54" s="13"/>
      <c r="E54" s="13"/>
      <c r="F54" s="13">
        <v>1</v>
      </c>
      <c r="G54" s="14">
        <f t="shared" si="0"/>
        <v>1</v>
      </c>
      <c r="I54" s="19"/>
      <c r="J54" s="19"/>
    </row>
    <row r="55" spans="1:10" x14ac:dyDescent="0.25">
      <c r="A55" s="12"/>
      <c r="B55" s="13"/>
      <c r="C55" s="13"/>
      <c r="D55" s="13"/>
      <c r="E55" s="13"/>
      <c r="F55" s="13"/>
      <c r="G55" s="14"/>
      <c r="I55" s="19"/>
      <c r="J55" s="19"/>
    </row>
    <row r="56" spans="1:10" x14ac:dyDescent="0.25">
      <c r="A56" s="12"/>
      <c r="B56" s="14" t="s">
        <v>306</v>
      </c>
      <c r="C56" s="13"/>
      <c r="D56" s="13"/>
      <c r="E56" s="13"/>
      <c r="F56" s="13"/>
      <c r="G56" s="14"/>
      <c r="I56" s="19"/>
      <c r="J56" s="19"/>
    </row>
    <row r="57" spans="1:10" x14ac:dyDescent="0.25">
      <c r="A57" s="12">
        <f>A54+1</f>
        <v>30</v>
      </c>
      <c r="B57" s="13" t="s">
        <v>35</v>
      </c>
      <c r="C57" s="13">
        <f>3-1</f>
        <v>2</v>
      </c>
      <c r="D57" s="13"/>
      <c r="E57" s="13"/>
      <c r="F57" s="13">
        <f>2+4</f>
        <v>6</v>
      </c>
      <c r="G57" s="14">
        <f t="shared" si="0"/>
        <v>8</v>
      </c>
    </row>
    <row r="58" spans="1:10" x14ac:dyDescent="0.25">
      <c r="A58" s="12">
        <f t="shared" si="2"/>
        <v>31</v>
      </c>
      <c r="B58" s="13" t="s">
        <v>92</v>
      </c>
      <c r="C58" s="13">
        <v>5</v>
      </c>
      <c r="D58" s="13"/>
      <c r="E58" s="13"/>
      <c r="F58" s="13">
        <v>7</v>
      </c>
      <c r="G58" s="14">
        <f t="shared" si="0"/>
        <v>12</v>
      </c>
    </row>
    <row r="59" spans="1:10" x14ac:dyDescent="0.25">
      <c r="A59" s="12">
        <f t="shared" si="2"/>
        <v>32</v>
      </c>
      <c r="B59" s="13" t="s">
        <v>94</v>
      </c>
      <c r="C59" s="13">
        <v>4</v>
      </c>
      <c r="D59" s="13"/>
      <c r="E59" s="13"/>
      <c r="F59" s="13">
        <v>4</v>
      </c>
      <c r="G59" s="14">
        <f t="shared" si="0"/>
        <v>8</v>
      </c>
    </row>
    <row r="60" spans="1:10" x14ac:dyDescent="0.25">
      <c r="A60" s="12"/>
      <c r="B60" s="13"/>
      <c r="C60" s="13"/>
      <c r="D60" s="13"/>
      <c r="E60" s="13"/>
      <c r="F60" s="13"/>
      <c r="G60" s="14"/>
    </row>
    <row r="61" spans="1:10" x14ac:dyDescent="0.25">
      <c r="A61" s="12"/>
      <c r="B61" s="14" t="s">
        <v>313</v>
      </c>
      <c r="C61" s="13"/>
      <c r="D61" s="13"/>
      <c r="E61" s="13"/>
      <c r="F61" s="13"/>
      <c r="G61" s="14"/>
    </row>
    <row r="62" spans="1:10" x14ac:dyDescent="0.25">
      <c r="A62" s="12">
        <f>A59+1</f>
        <v>33</v>
      </c>
      <c r="B62" s="13" t="s">
        <v>289</v>
      </c>
      <c r="C62" s="13">
        <v>1</v>
      </c>
      <c r="D62" s="13"/>
      <c r="E62" s="13"/>
      <c r="F62" s="13"/>
      <c r="G62" s="14">
        <f t="shared" si="0"/>
        <v>1</v>
      </c>
    </row>
    <row r="63" spans="1:10" x14ac:dyDescent="0.25">
      <c r="A63" s="12">
        <f t="shared" si="2"/>
        <v>34</v>
      </c>
      <c r="B63" s="13" t="s">
        <v>290</v>
      </c>
      <c r="C63" s="13">
        <v>2</v>
      </c>
      <c r="D63" s="13"/>
      <c r="E63" s="13"/>
      <c r="F63" s="13"/>
      <c r="G63" s="14">
        <f t="shared" si="0"/>
        <v>2</v>
      </c>
    </row>
    <row r="64" spans="1:10" x14ac:dyDescent="0.25">
      <c r="A64" s="12">
        <f t="shared" si="2"/>
        <v>35</v>
      </c>
      <c r="B64" s="13" t="s">
        <v>291</v>
      </c>
      <c r="C64" s="13">
        <v>1</v>
      </c>
      <c r="D64" s="13"/>
      <c r="E64" s="13"/>
      <c r="F64" s="13"/>
      <c r="G64" s="14">
        <f t="shared" si="0"/>
        <v>1</v>
      </c>
    </row>
    <row r="65" spans="1:7" x14ac:dyDescent="0.25">
      <c r="A65" s="12">
        <f t="shared" si="2"/>
        <v>36</v>
      </c>
      <c r="B65" s="13" t="s">
        <v>292</v>
      </c>
      <c r="C65" s="13">
        <v>4</v>
      </c>
      <c r="D65" s="13"/>
      <c r="E65" s="13"/>
      <c r="F65" s="13">
        <v>4</v>
      </c>
      <c r="G65" s="14">
        <f t="shared" si="0"/>
        <v>8</v>
      </c>
    </row>
    <row r="66" spans="1:7" x14ac:dyDescent="0.25">
      <c r="A66" s="12"/>
      <c r="B66" s="13"/>
      <c r="C66" s="13"/>
      <c r="D66" s="13"/>
      <c r="E66" s="13"/>
      <c r="F66" s="13"/>
      <c r="G66" s="14"/>
    </row>
    <row r="67" spans="1:7" x14ac:dyDescent="0.25">
      <c r="A67" s="12"/>
      <c r="B67" s="14" t="s">
        <v>314</v>
      </c>
      <c r="C67" s="13"/>
      <c r="D67" s="13"/>
      <c r="E67" s="13"/>
      <c r="F67" s="13"/>
      <c r="G67" s="14"/>
    </row>
    <row r="68" spans="1:7" x14ac:dyDescent="0.25">
      <c r="A68" s="12">
        <f>A65+1</f>
        <v>37</v>
      </c>
      <c r="B68" s="13" t="s">
        <v>400</v>
      </c>
      <c r="C68" s="13">
        <v>1</v>
      </c>
      <c r="D68" s="13"/>
      <c r="E68" s="13"/>
      <c r="F68" s="13">
        <v>1</v>
      </c>
      <c r="G68" s="14"/>
    </row>
    <row r="69" spans="1:7" x14ac:dyDescent="0.25">
      <c r="A69" s="12">
        <f>A68+1</f>
        <v>38</v>
      </c>
      <c r="B69" s="13" t="s">
        <v>14</v>
      </c>
      <c r="C69" s="13">
        <v>3</v>
      </c>
      <c r="D69" s="13"/>
      <c r="E69" s="13"/>
      <c r="F69" s="13">
        <f>6+1</f>
        <v>7</v>
      </c>
      <c r="G69" s="14">
        <f t="shared" ref="G69:G105" si="3">C69+D69+F69</f>
        <v>10</v>
      </c>
    </row>
    <row r="70" spans="1:7" x14ac:dyDescent="0.25">
      <c r="A70" s="12">
        <f t="shared" si="2"/>
        <v>39</v>
      </c>
      <c r="B70" s="13" t="s">
        <v>245</v>
      </c>
      <c r="C70" s="13">
        <v>5</v>
      </c>
      <c r="D70" s="13"/>
      <c r="E70" s="13"/>
      <c r="F70" s="13"/>
      <c r="G70" s="14">
        <f t="shared" si="3"/>
        <v>5</v>
      </c>
    </row>
    <row r="71" spans="1:7" x14ac:dyDescent="0.25">
      <c r="A71" s="12"/>
      <c r="B71" s="13"/>
      <c r="C71" s="13"/>
      <c r="D71" s="13"/>
      <c r="E71" s="13"/>
      <c r="F71" s="13"/>
      <c r="G71" s="14"/>
    </row>
    <row r="72" spans="1:7" x14ac:dyDescent="0.25">
      <c r="A72" s="12"/>
      <c r="B72" s="14" t="s">
        <v>315</v>
      </c>
      <c r="C72" s="13"/>
      <c r="D72" s="13"/>
      <c r="E72" s="13"/>
      <c r="F72" s="13"/>
      <c r="G72" s="14"/>
    </row>
    <row r="73" spans="1:7" x14ac:dyDescent="0.25">
      <c r="A73" s="12">
        <f>A70+1</f>
        <v>40</v>
      </c>
      <c r="B73" s="13" t="s">
        <v>16</v>
      </c>
      <c r="C73" s="13">
        <v>2</v>
      </c>
      <c r="D73" s="13"/>
      <c r="E73" s="13"/>
      <c r="F73" s="13">
        <v>2</v>
      </c>
      <c r="G73" s="14">
        <f t="shared" si="3"/>
        <v>4</v>
      </c>
    </row>
    <row r="74" spans="1:7" x14ac:dyDescent="0.25">
      <c r="A74" s="12">
        <f t="shared" si="2"/>
        <v>41</v>
      </c>
      <c r="B74" s="13" t="s">
        <v>17</v>
      </c>
      <c r="C74" s="13">
        <v>1</v>
      </c>
      <c r="D74" s="13"/>
      <c r="E74" s="13"/>
      <c r="F74" s="13"/>
      <c r="G74" s="14">
        <f t="shared" si="3"/>
        <v>1</v>
      </c>
    </row>
    <row r="75" spans="1:7" x14ac:dyDescent="0.25">
      <c r="A75" s="12">
        <f t="shared" si="2"/>
        <v>42</v>
      </c>
      <c r="B75" s="13" t="s">
        <v>51</v>
      </c>
      <c r="C75" s="13">
        <v>1</v>
      </c>
      <c r="D75" s="13"/>
      <c r="E75" s="13"/>
      <c r="F75" s="13"/>
      <c r="G75" s="14">
        <f t="shared" si="3"/>
        <v>1</v>
      </c>
    </row>
    <row r="76" spans="1:7" x14ac:dyDescent="0.25">
      <c r="A76" s="12"/>
      <c r="B76" s="13"/>
      <c r="C76" s="13"/>
      <c r="D76" s="13"/>
      <c r="E76" s="13"/>
      <c r="F76" s="13"/>
      <c r="G76" s="14"/>
    </row>
    <row r="77" spans="1:7" x14ac:dyDescent="0.25">
      <c r="A77" s="12"/>
      <c r="B77" s="14" t="s">
        <v>316</v>
      </c>
      <c r="C77" s="13"/>
      <c r="D77" s="13"/>
      <c r="E77" s="13"/>
      <c r="F77" s="13"/>
      <c r="G77" s="14"/>
    </row>
    <row r="78" spans="1:7" x14ac:dyDescent="0.25">
      <c r="A78" s="12">
        <f>A75+1</f>
        <v>43</v>
      </c>
      <c r="B78" s="13" t="s">
        <v>49</v>
      </c>
      <c r="C78" s="13">
        <f>2-1</f>
        <v>1</v>
      </c>
      <c r="D78" s="13">
        <v>1</v>
      </c>
      <c r="E78" s="13"/>
      <c r="F78" s="13">
        <f>1+1</f>
        <v>2</v>
      </c>
      <c r="G78" s="14">
        <f t="shared" si="3"/>
        <v>4</v>
      </c>
    </row>
    <row r="79" spans="1:7" s="20" customFormat="1" x14ac:dyDescent="0.25">
      <c r="A79" s="9"/>
      <c r="B79" s="14"/>
      <c r="C79" s="9"/>
      <c r="D79" s="14"/>
      <c r="E79" s="14"/>
      <c r="F79" s="9">
        <f>SUM(F48:F78)</f>
        <v>40</v>
      </c>
      <c r="G79" s="14">
        <f t="shared" si="3"/>
        <v>40</v>
      </c>
    </row>
    <row r="80" spans="1:7" s="20" customFormat="1" x14ac:dyDescent="0.25">
      <c r="A80" s="12">
        <f>A78+1</f>
        <v>44</v>
      </c>
      <c r="B80" s="14" t="s">
        <v>326</v>
      </c>
      <c r="C80" s="9"/>
      <c r="D80" s="14"/>
      <c r="E80" s="14"/>
      <c r="F80" s="9"/>
      <c r="G80" s="14"/>
    </row>
    <row r="81" spans="1:7" s="20" customFormat="1" x14ac:dyDescent="0.25">
      <c r="A81" s="9"/>
      <c r="B81" s="16" t="s">
        <v>327</v>
      </c>
      <c r="C81" s="107">
        <v>1</v>
      </c>
      <c r="D81" s="14"/>
      <c r="E81" s="14"/>
      <c r="F81" s="9"/>
      <c r="G81" s="14">
        <f t="shared" si="3"/>
        <v>1</v>
      </c>
    </row>
    <row r="82" spans="1:7" s="20" customFormat="1" x14ac:dyDescent="0.25">
      <c r="A82" s="9"/>
      <c r="B82" s="16"/>
      <c r="C82" s="107"/>
      <c r="D82" s="14"/>
      <c r="E82" s="14"/>
      <c r="F82" s="9"/>
      <c r="G82" s="14"/>
    </row>
    <row r="83" spans="1:7" s="20" customFormat="1" x14ac:dyDescent="0.25">
      <c r="A83" s="9">
        <v>47</v>
      </c>
      <c r="B83" s="14" t="s">
        <v>370</v>
      </c>
      <c r="C83" s="107">
        <v>1</v>
      </c>
      <c r="D83" s="14"/>
      <c r="E83" s="14"/>
      <c r="F83" s="9"/>
      <c r="G83" s="14"/>
    </row>
    <row r="84" spans="1:7" s="20" customFormat="1" x14ac:dyDescent="0.25">
      <c r="A84" s="9"/>
      <c r="B84" s="16"/>
      <c r="C84" s="107"/>
      <c r="D84" s="14"/>
      <c r="E84" s="14"/>
      <c r="F84" s="9"/>
      <c r="G84" s="14"/>
    </row>
    <row r="85" spans="1:7" s="20" customFormat="1" x14ac:dyDescent="0.25">
      <c r="A85" s="9"/>
      <c r="B85" s="14" t="s">
        <v>191</v>
      </c>
      <c r="C85" s="9"/>
      <c r="D85" s="14"/>
      <c r="E85" s="14"/>
      <c r="F85" s="9"/>
      <c r="G85" s="14"/>
    </row>
    <row r="86" spans="1:7" x14ac:dyDescent="0.25">
      <c r="A86" s="12">
        <f>A83+1</f>
        <v>48</v>
      </c>
      <c r="B86" s="13" t="s">
        <v>294</v>
      </c>
      <c r="C86" s="13">
        <v>1</v>
      </c>
      <c r="D86" s="13"/>
      <c r="E86" s="13"/>
      <c r="F86" s="13"/>
      <c r="G86" s="14">
        <f t="shared" si="3"/>
        <v>1</v>
      </c>
    </row>
    <row r="87" spans="1:7" x14ac:dyDescent="0.25">
      <c r="A87" s="70">
        <f>A86+1</f>
        <v>49</v>
      </c>
      <c r="B87" s="13" t="s">
        <v>328</v>
      </c>
      <c r="C87" s="13">
        <v>2</v>
      </c>
      <c r="D87" s="13"/>
      <c r="E87" s="13"/>
      <c r="F87" s="13"/>
      <c r="G87" s="14">
        <f t="shared" si="3"/>
        <v>2</v>
      </c>
    </row>
    <row r="88" spans="1:7" x14ac:dyDescent="0.25">
      <c r="A88" s="70">
        <f t="shared" ref="A88:A105" si="4">A87+1</f>
        <v>50</v>
      </c>
      <c r="B88" s="13" t="s">
        <v>330</v>
      </c>
      <c r="C88" s="13">
        <v>3</v>
      </c>
      <c r="D88" s="13"/>
      <c r="E88" s="13"/>
      <c r="F88" s="13">
        <v>2</v>
      </c>
      <c r="G88" s="14">
        <f t="shared" si="3"/>
        <v>5</v>
      </c>
    </row>
    <row r="89" spans="1:7" x14ac:dyDescent="0.25">
      <c r="A89" s="70">
        <f t="shared" si="4"/>
        <v>51</v>
      </c>
      <c r="B89" s="13" t="s">
        <v>404</v>
      </c>
      <c r="C89" s="13">
        <v>1</v>
      </c>
      <c r="D89" s="13"/>
      <c r="E89" s="13"/>
      <c r="F89" s="13"/>
      <c r="G89" s="14"/>
    </row>
    <row r="90" spans="1:7" x14ac:dyDescent="0.25">
      <c r="A90" s="70">
        <f t="shared" si="4"/>
        <v>52</v>
      </c>
      <c r="B90" s="13" t="s">
        <v>391</v>
      </c>
      <c r="C90" s="13">
        <v>1</v>
      </c>
      <c r="D90" s="13"/>
      <c r="E90" s="13"/>
      <c r="F90" s="13">
        <v>1</v>
      </c>
      <c r="G90" s="14">
        <f t="shared" si="3"/>
        <v>2</v>
      </c>
    </row>
    <row r="91" spans="1:7" x14ac:dyDescent="0.25">
      <c r="A91" s="70">
        <f t="shared" si="4"/>
        <v>53</v>
      </c>
      <c r="B91" s="13" t="s">
        <v>98</v>
      </c>
      <c r="C91" s="13">
        <v>1</v>
      </c>
      <c r="D91" s="13"/>
      <c r="E91" s="13"/>
      <c r="F91" s="13"/>
      <c r="G91" s="14">
        <f t="shared" si="3"/>
        <v>1</v>
      </c>
    </row>
    <row r="92" spans="1:7" x14ac:dyDescent="0.25">
      <c r="A92" s="70">
        <f t="shared" si="4"/>
        <v>54</v>
      </c>
      <c r="B92" s="13" t="s">
        <v>373</v>
      </c>
      <c r="C92" s="13">
        <v>3</v>
      </c>
      <c r="D92" s="13"/>
      <c r="E92" s="13"/>
      <c r="F92" s="13"/>
      <c r="G92" s="14">
        <f t="shared" si="3"/>
        <v>3</v>
      </c>
    </row>
    <row r="93" spans="1:7" x14ac:dyDescent="0.25">
      <c r="A93" s="70">
        <f t="shared" si="4"/>
        <v>55</v>
      </c>
      <c r="B93" s="13" t="s">
        <v>296</v>
      </c>
      <c r="C93" s="13">
        <v>1</v>
      </c>
      <c r="D93" s="13"/>
      <c r="E93" s="13"/>
      <c r="F93" s="13">
        <v>1</v>
      </c>
      <c r="G93" s="14">
        <f t="shared" si="3"/>
        <v>2</v>
      </c>
    </row>
    <row r="94" spans="1:7" x14ac:dyDescent="0.25">
      <c r="A94" s="70">
        <f t="shared" si="4"/>
        <v>56</v>
      </c>
      <c r="B94" s="14" t="s">
        <v>325</v>
      </c>
      <c r="C94" s="13">
        <v>3</v>
      </c>
      <c r="D94" s="13"/>
      <c r="E94" s="13"/>
      <c r="F94" s="13">
        <v>1</v>
      </c>
      <c r="G94" s="14">
        <f t="shared" si="3"/>
        <v>4</v>
      </c>
    </row>
    <row r="95" spans="1:7" x14ac:dyDescent="0.25">
      <c r="A95" s="70">
        <f t="shared" si="4"/>
        <v>57</v>
      </c>
      <c r="B95" s="14" t="s">
        <v>324</v>
      </c>
      <c r="C95" s="13">
        <v>1</v>
      </c>
      <c r="D95" s="13"/>
      <c r="E95" s="13"/>
      <c r="F95" s="13">
        <v>1</v>
      </c>
      <c r="G95" s="14">
        <f t="shared" si="3"/>
        <v>2</v>
      </c>
    </row>
    <row r="96" spans="1:7" x14ac:dyDescent="0.25">
      <c r="A96" s="70">
        <f t="shared" si="4"/>
        <v>58</v>
      </c>
      <c r="B96" s="13" t="s">
        <v>403</v>
      </c>
      <c r="C96" s="13">
        <v>3</v>
      </c>
      <c r="D96" s="13"/>
      <c r="E96" s="13"/>
      <c r="F96" s="13">
        <v>4</v>
      </c>
      <c r="G96" s="14">
        <f t="shared" si="3"/>
        <v>7</v>
      </c>
    </row>
    <row r="97" spans="1:8" x14ac:dyDescent="0.25">
      <c r="A97" s="70">
        <f t="shared" si="4"/>
        <v>59</v>
      </c>
      <c r="B97" s="13" t="s">
        <v>371</v>
      </c>
      <c r="C97" s="13"/>
      <c r="D97" s="13"/>
      <c r="E97" s="13"/>
      <c r="F97" s="13">
        <f>6+2-1</f>
        <v>7</v>
      </c>
      <c r="G97" s="14">
        <f t="shared" si="3"/>
        <v>7</v>
      </c>
    </row>
    <row r="98" spans="1:8" x14ac:dyDescent="0.25">
      <c r="A98" s="70">
        <f t="shared" si="4"/>
        <v>60</v>
      </c>
      <c r="B98" s="13" t="s">
        <v>58</v>
      </c>
      <c r="C98" s="13">
        <v>1</v>
      </c>
      <c r="D98" s="13"/>
      <c r="E98" s="13"/>
      <c r="F98" s="13"/>
      <c r="G98" s="14">
        <f t="shared" si="3"/>
        <v>1</v>
      </c>
    </row>
    <row r="99" spans="1:8" x14ac:dyDescent="0.25">
      <c r="A99" s="70">
        <f t="shared" si="4"/>
        <v>61</v>
      </c>
      <c r="B99" s="13" t="s">
        <v>301</v>
      </c>
      <c r="C99" s="13"/>
      <c r="D99" s="13"/>
      <c r="E99" s="13"/>
      <c r="F99" s="13">
        <v>1</v>
      </c>
      <c r="G99" s="14">
        <f t="shared" si="3"/>
        <v>1</v>
      </c>
    </row>
    <row r="100" spans="1:8" x14ac:dyDescent="0.25">
      <c r="A100" s="70">
        <f t="shared" si="4"/>
        <v>62</v>
      </c>
      <c r="B100" s="13" t="s">
        <v>101</v>
      </c>
      <c r="C100" s="13"/>
      <c r="D100" s="13"/>
      <c r="E100" s="13"/>
      <c r="F100" s="13">
        <v>3</v>
      </c>
      <c r="G100" s="14">
        <f t="shared" si="3"/>
        <v>3</v>
      </c>
    </row>
    <row r="101" spans="1:8" x14ac:dyDescent="0.25">
      <c r="A101" s="70">
        <f t="shared" si="4"/>
        <v>63</v>
      </c>
      <c r="B101" s="13" t="s">
        <v>273</v>
      </c>
      <c r="C101" s="13"/>
      <c r="D101" s="13"/>
      <c r="E101" s="13"/>
      <c r="F101" s="13">
        <v>1</v>
      </c>
      <c r="G101" s="14">
        <f t="shared" si="3"/>
        <v>1</v>
      </c>
    </row>
    <row r="102" spans="1:8" x14ac:dyDescent="0.25">
      <c r="A102" s="70">
        <f t="shared" si="4"/>
        <v>64</v>
      </c>
      <c r="B102" s="13" t="s">
        <v>244</v>
      </c>
      <c r="C102" s="13"/>
      <c r="D102" s="13"/>
      <c r="E102" s="13"/>
      <c r="F102" s="13">
        <v>1</v>
      </c>
      <c r="G102" s="14">
        <f t="shared" si="3"/>
        <v>1</v>
      </c>
    </row>
    <row r="103" spans="1:8" x14ac:dyDescent="0.25">
      <c r="A103" s="70">
        <f t="shared" si="4"/>
        <v>65</v>
      </c>
      <c r="B103" s="13" t="s">
        <v>103</v>
      </c>
      <c r="C103" s="13">
        <f>19-1-1</f>
        <v>17</v>
      </c>
      <c r="D103" s="13"/>
      <c r="E103" s="13"/>
      <c r="F103" s="13">
        <f>76+5+1-1</f>
        <v>81</v>
      </c>
      <c r="G103" s="14">
        <f>C103+D103+F103</f>
        <v>98</v>
      </c>
    </row>
    <row r="104" spans="1:8" x14ac:dyDescent="0.25">
      <c r="A104" s="70">
        <f t="shared" si="4"/>
        <v>66</v>
      </c>
      <c r="B104" s="13" t="s">
        <v>20</v>
      </c>
      <c r="C104" s="13">
        <v>1</v>
      </c>
      <c r="D104" s="13"/>
      <c r="E104" s="13"/>
      <c r="F104" s="13"/>
      <c r="G104" s="14">
        <f t="shared" si="3"/>
        <v>1</v>
      </c>
    </row>
    <row r="105" spans="1:8" x14ac:dyDescent="0.25">
      <c r="A105" s="70">
        <f t="shared" si="4"/>
        <v>67</v>
      </c>
      <c r="B105" s="13" t="s">
        <v>21</v>
      </c>
      <c r="C105" s="13">
        <v>1</v>
      </c>
      <c r="D105" s="13"/>
      <c r="E105" s="13"/>
      <c r="F105" s="13"/>
      <c r="G105" s="14">
        <f t="shared" si="3"/>
        <v>1</v>
      </c>
    </row>
    <row r="106" spans="1:8" s="20" customFormat="1" x14ac:dyDescent="0.25">
      <c r="A106" s="9"/>
      <c r="B106" s="14" t="s">
        <v>307</v>
      </c>
      <c r="C106" s="9">
        <f>SUM(C86:C105)</f>
        <v>40</v>
      </c>
      <c r="D106" s="14"/>
      <c r="E106" s="14"/>
      <c r="F106" s="9">
        <f>SUM(F88:F105)</f>
        <v>104</v>
      </c>
      <c r="G106" s="14"/>
    </row>
    <row r="107" spans="1:8" x14ac:dyDescent="0.25">
      <c r="A107" s="12"/>
      <c r="B107" s="14" t="s">
        <v>5</v>
      </c>
      <c r="C107" s="9">
        <f>C4+C18+C24+SUM(C27:C33)+C38+SUM(C41:C81)+C106+C83</f>
        <v>261</v>
      </c>
      <c r="D107" s="16">
        <f>SUM(D6:D106)</f>
        <v>14</v>
      </c>
      <c r="E107" s="16">
        <f>SUM(E6:E106)</f>
        <v>0</v>
      </c>
      <c r="F107" s="9">
        <f>F18+F24+F38+F46+F79+F106+F30</f>
        <v>253</v>
      </c>
      <c r="G107" s="14">
        <f>C107+D107+F107</f>
        <v>528</v>
      </c>
    </row>
    <row r="108" spans="1:8" x14ac:dyDescent="0.25">
      <c r="A108" s="29"/>
      <c r="B108" s="61"/>
      <c r="C108" s="252"/>
      <c r="D108" s="27">
        <f>SUM(C107:D107)</f>
        <v>275</v>
      </c>
      <c r="E108" s="27"/>
      <c r="G108" s="252">
        <f>C107+F107</f>
        <v>514</v>
      </c>
      <c r="H108" s="68" t="s">
        <v>432</v>
      </c>
    </row>
    <row r="109" spans="1:8" x14ac:dyDescent="0.25">
      <c r="A109" s="29"/>
      <c r="B109" s="61"/>
      <c r="C109" s="252"/>
      <c r="D109" s="27"/>
      <c r="E109" s="27"/>
      <c r="F109" s="252"/>
      <c r="G109" s="61"/>
    </row>
    <row r="110" spans="1:8" x14ac:dyDescent="0.25">
      <c r="A110" s="29"/>
      <c r="B110" s="61"/>
      <c r="C110" s="331" t="s">
        <v>274</v>
      </c>
      <c r="D110" s="331"/>
      <c r="E110" s="331"/>
      <c r="F110" s="331"/>
      <c r="G110" s="331"/>
    </row>
    <row r="111" spans="1:8" x14ac:dyDescent="0.25">
      <c r="A111" s="29"/>
      <c r="B111" s="61"/>
      <c r="C111" s="253" t="s">
        <v>145</v>
      </c>
      <c r="D111" s="43"/>
      <c r="E111" s="43"/>
      <c r="F111" s="253"/>
      <c r="G111" s="253"/>
    </row>
    <row r="112" spans="1:8" x14ac:dyDescent="0.25">
      <c r="A112" s="29"/>
      <c r="B112" s="61"/>
      <c r="C112" s="253"/>
      <c r="D112" s="43"/>
      <c r="E112" s="43"/>
      <c r="F112" s="253"/>
      <c r="G112" s="253"/>
    </row>
    <row r="113" spans="1:7" x14ac:dyDescent="0.25">
      <c r="A113" s="29"/>
      <c r="B113" s="61"/>
      <c r="C113" s="253"/>
      <c r="D113" s="43"/>
      <c r="E113" s="43"/>
      <c r="F113" s="254"/>
      <c r="G113" s="253"/>
    </row>
    <row r="114" spans="1:7" x14ac:dyDescent="0.25">
      <c r="A114" s="29"/>
      <c r="B114" s="61"/>
      <c r="C114" s="253"/>
      <c r="D114" s="43"/>
      <c r="E114" s="43"/>
      <c r="F114" s="254"/>
      <c r="G114" s="253"/>
    </row>
    <row r="115" spans="1:7" x14ac:dyDescent="0.25">
      <c r="C115" s="199" t="s">
        <v>394</v>
      </c>
      <c r="D115" s="17"/>
      <c r="E115" s="17"/>
      <c r="G115" s="254"/>
    </row>
    <row r="116" spans="1:7" x14ac:dyDescent="0.25">
      <c r="C116" s="17" t="s">
        <v>395</v>
      </c>
      <c r="D116" s="17"/>
      <c r="E116" s="17"/>
      <c r="G116" s="254"/>
    </row>
    <row r="123" spans="1:7" x14ac:dyDescent="0.25">
      <c r="C123" s="56"/>
    </row>
    <row r="124" spans="1:7" x14ac:dyDescent="0.25">
      <c r="B124" s="56"/>
      <c r="C124" s="56"/>
      <c r="F124" s="56"/>
    </row>
    <row r="125" spans="1:7" x14ac:dyDescent="0.25">
      <c r="B125" s="56"/>
      <c r="C125" s="56"/>
    </row>
    <row r="126" spans="1:7" x14ac:dyDescent="0.25">
      <c r="B126" s="56"/>
      <c r="C126" s="56"/>
    </row>
    <row r="127" spans="1:7" x14ac:dyDescent="0.25">
      <c r="B127" s="56"/>
      <c r="C127" s="56"/>
    </row>
    <row r="128" spans="1:7" x14ac:dyDescent="0.25">
      <c r="B128" s="56"/>
      <c r="C128" s="56"/>
    </row>
    <row r="129" spans="2:3" x14ac:dyDescent="0.25">
      <c r="B129" s="56"/>
      <c r="C129" s="56"/>
    </row>
    <row r="130" spans="2:3" x14ac:dyDescent="0.25">
      <c r="C130" s="56"/>
    </row>
  </sheetData>
  <mergeCells count="8">
    <mergeCell ref="G2:G3"/>
    <mergeCell ref="C110:G110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opLeftCell="A79" workbookViewId="0">
      <selection activeCell="J77" sqref="J77"/>
    </sheetView>
  </sheetViews>
  <sheetFormatPr defaultRowHeight="15" x14ac:dyDescent="0.25"/>
  <cols>
    <col min="1" max="1" width="5.42578125" style="1" customWidth="1"/>
    <col min="2" max="2" width="50.7109375" style="3" customWidth="1"/>
    <col min="3" max="3" width="9" style="3" customWidth="1"/>
    <col min="4" max="5" width="9.5703125" style="3" customWidth="1"/>
    <col min="6" max="6" width="8.85546875" style="3" customWidth="1"/>
    <col min="7" max="7" width="8.42578125" style="20" customWidth="1"/>
    <col min="8" max="16384" width="9.140625" style="3"/>
  </cols>
  <sheetData>
    <row r="1" spans="1:10" x14ac:dyDescent="0.25">
      <c r="A1" s="18" t="s">
        <v>435</v>
      </c>
      <c r="B1" s="18"/>
      <c r="C1" s="18"/>
    </row>
    <row r="2" spans="1:10" s="6" customFormat="1" x14ac:dyDescent="0.25">
      <c r="A2" s="333" t="s">
        <v>0</v>
      </c>
      <c r="B2" s="333" t="s">
        <v>1</v>
      </c>
      <c r="C2" s="333" t="s">
        <v>2</v>
      </c>
      <c r="D2" s="323" t="s">
        <v>82</v>
      </c>
      <c r="E2" s="323" t="s">
        <v>431</v>
      </c>
      <c r="F2" s="333" t="s">
        <v>3</v>
      </c>
      <c r="G2" s="333" t="s">
        <v>5</v>
      </c>
    </row>
    <row r="3" spans="1:10" s="6" customFormat="1" x14ac:dyDescent="0.25">
      <c r="A3" s="334"/>
      <c r="B3" s="334"/>
      <c r="C3" s="334"/>
      <c r="D3" s="324"/>
      <c r="E3" s="324"/>
      <c r="F3" s="334"/>
      <c r="G3" s="334"/>
    </row>
    <row r="4" spans="1:10" s="104" customFormat="1" x14ac:dyDescent="0.25">
      <c r="A4" s="101">
        <v>1</v>
      </c>
      <c r="B4" s="102" t="s">
        <v>37</v>
      </c>
      <c r="C4" s="103">
        <v>13</v>
      </c>
      <c r="D4" s="103"/>
      <c r="E4" s="103"/>
      <c r="F4" s="103"/>
      <c r="G4" s="98">
        <f>C4+D4+F4</f>
        <v>13</v>
      </c>
    </row>
    <row r="5" spans="1:10" s="63" customFormat="1" x14ac:dyDescent="0.25">
      <c r="A5" s="7"/>
      <c r="B5" s="11" t="s">
        <v>63</v>
      </c>
      <c r="C5" s="255"/>
      <c r="D5" s="255"/>
      <c r="E5" s="255"/>
      <c r="F5" s="255"/>
      <c r="G5" s="14"/>
    </row>
    <row r="6" spans="1:10" x14ac:dyDescent="0.25">
      <c r="A6" s="12">
        <f>A4+1</f>
        <v>2</v>
      </c>
      <c r="B6" s="13" t="s">
        <v>23</v>
      </c>
      <c r="C6" s="13">
        <v>4</v>
      </c>
      <c r="D6" s="13">
        <v>9</v>
      </c>
      <c r="E6" s="13"/>
      <c r="F6" s="13">
        <f>4+1+3+2</f>
        <v>10</v>
      </c>
      <c r="G6" s="14">
        <f t="shared" ref="G6:G65" si="0">C6+D6+F6</f>
        <v>23</v>
      </c>
      <c r="I6" s="19"/>
      <c r="J6" s="19"/>
    </row>
    <row r="7" spans="1:10" x14ac:dyDescent="0.25">
      <c r="A7" s="12">
        <f t="shared" ref="A7:A17" si="1">A6+1</f>
        <v>3</v>
      </c>
      <c r="B7" s="13" t="s">
        <v>140</v>
      </c>
      <c r="C7" s="13">
        <v>1</v>
      </c>
      <c r="D7" s="13"/>
      <c r="E7" s="13"/>
      <c r="F7" s="13"/>
      <c r="G7" s="14">
        <f t="shared" si="0"/>
        <v>1</v>
      </c>
      <c r="I7" s="19"/>
      <c r="J7" s="19"/>
    </row>
    <row r="8" spans="1:10" x14ac:dyDescent="0.25">
      <c r="A8" s="12">
        <f t="shared" si="1"/>
        <v>4</v>
      </c>
      <c r="B8" s="13" t="s">
        <v>24</v>
      </c>
      <c r="C8" s="13">
        <v>2</v>
      </c>
      <c r="D8" s="13"/>
      <c r="E8" s="13"/>
      <c r="F8" s="13"/>
      <c r="G8" s="14">
        <f t="shared" si="0"/>
        <v>2</v>
      </c>
      <c r="I8" s="19"/>
      <c r="J8" s="19"/>
    </row>
    <row r="9" spans="1:10" x14ac:dyDescent="0.25">
      <c r="A9" s="12">
        <f t="shared" si="1"/>
        <v>5</v>
      </c>
      <c r="B9" s="13" t="s">
        <v>25</v>
      </c>
      <c r="C9" s="13">
        <v>2</v>
      </c>
      <c r="D9" s="13"/>
      <c r="E9" s="13"/>
      <c r="F9" s="13"/>
      <c r="G9" s="14">
        <f t="shared" si="0"/>
        <v>2</v>
      </c>
      <c r="I9" s="19"/>
      <c r="J9" s="19"/>
    </row>
    <row r="10" spans="1:10" x14ac:dyDescent="0.25">
      <c r="A10" s="12">
        <f t="shared" si="1"/>
        <v>6</v>
      </c>
      <c r="B10" s="13" t="s">
        <v>32</v>
      </c>
      <c r="C10" s="13">
        <v>1</v>
      </c>
      <c r="D10" s="13"/>
      <c r="E10" s="13"/>
      <c r="F10" s="13"/>
      <c r="G10" s="14">
        <f t="shared" si="0"/>
        <v>1</v>
      </c>
      <c r="I10" s="19"/>
      <c r="J10" s="19"/>
    </row>
    <row r="11" spans="1:10" x14ac:dyDescent="0.25">
      <c r="A11" s="12">
        <f t="shared" si="1"/>
        <v>7</v>
      </c>
      <c r="B11" s="13" t="s">
        <v>26</v>
      </c>
      <c r="C11" s="13">
        <v>2</v>
      </c>
      <c r="D11" s="13"/>
      <c r="E11" s="13"/>
      <c r="F11" s="13"/>
      <c r="G11" s="14">
        <f t="shared" si="0"/>
        <v>2</v>
      </c>
      <c r="I11" s="19"/>
      <c r="J11" s="19"/>
    </row>
    <row r="12" spans="1:10" x14ac:dyDescent="0.25">
      <c r="A12" s="12">
        <f t="shared" si="1"/>
        <v>8</v>
      </c>
      <c r="B12" s="13" t="s">
        <v>27</v>
      </c>
      <c r="C12" s="13">
        <v>4</v>
      </c>
      <c r="D12" s="13"/>
      <c r="E12" s="13"/>
      <c r="F12" s="13"/>
      <c r="G12" s="14">
        <f t="shared" si="0"/>
        <v>4</v>
      </c>
      <c r="I12" s="19"/>
      <c r="J12" s="19"/>
    </row>
    <row r="13" spans="1:10" x14ac:dyDescent="0.25">
      <c r="A13" s="12">
        <f t="shared" si="1"/>
        <v>9</v>
      </c>
      <c r="B13" s="13" t="s">
        <v>28</v>
      </c>
      <c r="C13" s="13">
        <v>4</v>
      </c>
      <c r="D13" s="13"/>
      <c r="E13" s="13"/>
      <c r="F13" s="13"/>
      <c r="G13" s="14">
        <f t="shared" si="0"/>
        <v>4</v>
      </c>
      <c r="I13" s="19"/>
      <c r="J13" s="19"/>
    </row>
    <row r="14" spans="1:10" x14ac:dyDescent="0.25">
      <c r="A14" s="12">
        <f t="shared" si="1"/>
        <v>10</v>
      </c>
      <c r="B14" s="13" t="s">
        <v>29</v>
      </c>
      <c r="C14" s="13">
        <v>2</v>
      </c>
      <c r="D14" s="13"/>
      <c r="E14" s="13"/>
      <c r="F14" s="13"/>
      <c r="G14" s="14">
        <f t="shared" si="0"/>
        <v>2</v>
      </c>
      <c r="I14" s="19"/>
      <c r="J14" s="19"/>
    </row>
    <row r="15" spans="1:10" x14ac:dyDescent="0.25">
      <c r="A15" s="12">
        <f t="shared" si="1"/>
        <v>11</v>
      </c>
      <c r="B15" s="13" t="s">
        <v>30</v>
      </c>
      <c r="C15" s="13">
        <v>2</v>
      </c>
      <c r="D15" s="13"/>
      <c r="E15" s="13"/>
      <c r="F15" s="13"/>
      <c r="G15" s="14">
        <f t="shared" si="0"/>
        <v>2</v>
      </c>
      <c r="I15" s="19"/>
      <c r="J15" s="19"/>
    </row>
    <row r="16" spans="1:10" x14ac:dyDescent="0.25">
      <c r="A16" s="12">
        <f t="shared" si="1"/>
        <v>12</v>
      </c>
      <c r="B16" s="13" t="s">
        <v>31</v>
      </c>
      <c r="C16" s="13">
        <v>1</v>
      </c>
      <c r="D16" s="13"/>
      <c r="E16" s="13"/>
      <c r="F16" s="13"/>
      <c r="G16" s="14">
        <f t="shared" si="0"/>
        <v>1</v>
      </c>
      <c r="I16" s="19"/>
      <c r="J16" s="19"/>
    </row>
    <row r="17" spans="1:10" x14ac:dyDescent="0.25">
      <c r="A17" s="12">
        <f t="shared" si="1"/>
        <v>13</v>
      </c>
      <c r="B17" s="13" t="s">
        <v>34</v>
      </c>
      <c r="C17" s="13">
        <v>1</v>
      </c>
      <c r="D17" s="13"/>
      <c r="E17" s="13"/>
      <c r="F17" s="13"/>
      <c r="G17" s="14">
        <f t="shared" si="0"/>
        <v>1</v>
      </c>
      <c r="I17" s="19"/>
      <c r="J17" s="19"/>
    </row>
    <row r="18" spans="1:10" s="99" customFormat="1" x14ac:dyDescent="0.25">
      <c r="A18" s="97"/>
      <c r="B18" s="98" t="s">
        <v>303</v>
      </c>
      <c r="C18" s="97">
        <f>SUM(C6:C17)</f>
        <v>26</v>
      </c>
      <c r="D18" s="98"/>
      <c r="E18" s="98"/>
      <c r="F18" s="98">
        <f>SUM(F6:F17)</f>
        <v>10</v>
      </c>
      <c r="G18" s="98"/>
      <c r="I18" s="100"/>
      <c r="J18" s="100"/>
    </row>
    <row r="19" spans="1:10" s="20" customFormat="1" x14ac:dyDescent="0.25">
      <c r="A19" s="9"/>
      <c r="B19" s="14"/>
      <c r="C19" s="9"/>
      <c r="D19" s="14"/>
      <c r="E19" s="14"/>
      <c r="F19" s="14"/>
      <c r="G19" s="14"/>
      <c r="H19" s="123"/>
      <c r="I19" s="61"/>
      <c r="J19" s="61"/>
    </row>
    <row r="20" spans="1:10" s="20" customFormat="1" x14ac:dyDescent="0.25">
      <c r="A20" s="9"/>
      <c r="B20" s="14" t="s">
        <v>304</v>
      </c>
      <c r="C20" s="9"/>
      <c r="D20" s="14"/>
      <c r="E20" s="14"/>
      <c r="F20" s="14"/>
      <c r="G20" s="14"/>
      <c r="I20" s="61"/>
      <c r="J20" s="61"/>
    </row>
    <row r="21" spans="1:10" x14ac:dyDescent="0.25">
      <c r="A21" s="12">
        <f>A17+1</f>
        <v>14</v>
      </c>
      <c r="B21" s="13" t="s">
        <v>136</v>
      </c>
      <c r="C21" s="13">
        <v>47</v>
      </c>
      <c r="D21" s="13">
        <v>2</v>
      </c>
      <c r="E21" s="13"/>
      <c r="F21" s="13">
        <f>16</f>
        <v>16</v>
      </c>
      <c r="G21" s="14">
        <f t="shared" si="0"/>
        <v>65</v>
      </c>
      <c r="I21" s="19"/>
      <c r="J21" s="19"/>
    </row>
    <row r="22" spans="1:10" x14ac:dyDescent="0.25">
      <c r="A22" s="12">
        <f>A21+1</f>
        <v>15</v>
      </c>
      <c r="B22" s="13" t="s">
        <v>44</v>
      </c>
      <c r="C22" s="13">
        <f>48-2-1-1</f>
        <v>44</v>
      </c>
      <c r="D22" s="13">
        <v>2</v>
      </c>
      <c r="E22" s="13"/>
      <c r="F22" s="13">
        <f>55+1+2</f>
        <v>58</v>
      </c>
      <c r="G22" s="14">
        <f t="shared" si="0"/>
        <v>104</v>
      </c>
      <c r="I22" s="19"/>
      <c r="J22" s="19"/>
    </row>
    <row r="23" spans="1:10" x14ac:dyDescent="0.25">
      <c r="A23" s="12">
        <f>A22+1</f>
        <v>16</v>
      </c>
      <c r="B23" s="13" t="s">
        <v>22</v>
      </c>
      <c r="C23" s="13">
        <v>5</v>
      </c>
      <c r="D23" s="13"/>
      <c r="E23" s="13"/>
      <c r="F23" s="13"/>
      <c r="G23" s="14">
        <f t="shared" si="0"/>
        <v>5</v>
      </c>
    </row>
    <row r="24" spans="1:10" s="99" customFormat="1" x14ac:dyDescent="0.25">
      <c r="A24" s="97"/>
      <c r="B24" s="98" t="s">
        <v>305</v>
      </c>
      <c r="C24" s="97">
        <f>SUM(C21:C23)</f>
        <v>96</v>
      </c>
      <c r="D24" s="98"/>
      <c r="E24" s="98"/>
      <c r="F24" s="97">
        <f>SUM(F21:F22)</f>
        <v>74</v>
      </c>
      <c r="G24" s="98"/>
    </row>
    <row r="25" spans="1:10" x14ac:dyDescent="0.25">
      <c r="A25" s="12"/>
      <c r="B25" s="13"/>
      <c r="C25" s="13"/>
      <c r="D25" s="13"/>
      <c r="E25" s="13"/>
      <c r="F25" s="13"/>
      <c r="G25" s="14"/>
    </row>
    <row r="26" spans="1:10" x14ac:dyDescent="0.25">
      <c r="A26" s="12"/>
      <c r="B26" s="14" t="s">
        <v>318</v>
      </c>
      <c r="C26" s="13"/>
      <c r="D26" s="13"/>
      <c r="E26" s="13"/>
      <c r="F26" s="13"/>
      <c r="G26" s="14"/>
    </row>
    <row r="27" spans="1:10" x14ac:dyDescent="0.25">
      <c r="A27" s="12">
        <f>A23+1</f>
        <v>17</v>
      </c>
      <c r="B27" s="13" t="s">
        <v>6</v>
      </c>
      <c r="C27" s="13">
        <v>4</v>
      </c>
      <c r="D27" s="13"/>
      <c r="E27" s="13"/>
      <c r="F27" s="13"/>
      <c r="G27" s="14">
        <f t="shared" si="0"/>
        <v>4</v>
      </c>
      <c r="I27" s="19"/>
      <c r="J27" s="19"/>
    </row>
    <row r="28" spans="1:10" x14ac:dyDescent="0.25">
      <c r="A28" s="12"/>
      <c r="B28" s="13"/>
      <c r="C28" s="13"/>
      <c r="D28" s="13"/>
      <c r="E28" s="13"/>
      <c r="F28" s="13"/>
      <c r="G28" s="14"/>
      <c r="I28" s="19"/>
      <c r="J28" s="19"/>
    </row>
    <row r="29" spans="1:10" x14ac:dyDescent="0.25">
      <c r="A29" s="12"/>
      <c r="B29" s="14" t="s">
        <v>319</v>
      </c>
      <c r="C29" s="13"/>
      <c r="D29" s="13"/>
      <c r="E29" s="13"/>
      <c r="F29" s="13"/>
      <c r="G29" s="14"/>
      <c r="I29" s="19"/>
      <c r="J29" s="19"/>
    </row>
    <row r="30" spans="1:10" x14ac:dyDescent="0.25">
      <c r="A30" s="12">
        <f>A27+1</f>
        <v>18</v>
      </c>
      <c r="B30" s="13" t="s">
        <v>45</v>
      </c>
      <c r="C30" s="13">
        <v>4</v>
      </c>
      <c r="D30" s="13"/>
      <c r="E30" s="13"/>
      <c r="F30" s="13">
        <v>2</v>
      </c>
      <c r="G30" s="14">
        <f t="shared" si="0"/>
        <v>6</v>
      </c>
    </row>
    <row r="31" spans="1:10" x14ac:dyDescent="0.25">
      <c r="A31" s="12"/>
      <c r="B31" s="13"/>
      <c r="C31" s="13"/>
      <c r="D31" s="13"/>
      <c r="E31" s="13"/>
      <c r="F31" s="13"/>
      <c r="G31" s="14"/>
    </row>
    <row r="32" spans="1:10" x14ac:dyDescent="0.25">
      <c r="A32" s="12"/>
      <c r="B32" s="14" t="s">
        <v>317</v>
      </c>
      <c r="C32" s="13"/>
      <c r="D32" s="13"/>
      <c r="E32" s="13"/>
      <c r="F32" s="13"/>
      <c r="G32" s="14"/>
    </row>
    <row r="33" spans="1:10" x14ac:dyDescent="0.25">
      <c r="A33" s="12">
        <f>A30+1</f>
        <v>19</v>
      </c>
      <c r="B33" s="13" t="s">
        <v>50</v>
      </c>
      <c r="C33" s="13">
        <v>1</v>
      </c>
      <c r="D33" s="13"/>
      <c r="E33" s="13"/>
      <c r="F33" s="13"/>
      <c r="G33" s="14">
        <f t="shared" si="0"/>
        <v>1</v>
      </c>
    </row>
    <row r="34" spans="1:10" s="20" customFormat="1" x14ac:dyDescent="0.25">
      <c r="A34" s="9"/>
      <c r="B34" s="14"/>
      <c r="C34" s="9"/>
      <c r="D34" s="14"/>
      <c r="E34" s="14"/>
      <c r="F34" s="9"/>
      <c r="G34" s="14"/>
    </row>
    <row r="35" spans="1:10" s="20" customFormat="1" x14ac:dyDescent="0.25">
      <c r="A35" s="9"/>
      <c r="B35" s="14" t="s">
        <v>309</v>
      </c>
      <c r="C35" s="9"/>
      <c r="D35" s="14"/>
      <c r="E35" s="14"/>
      <c r="F35" s="9"/>
      <c r="G35" s="14"/>
    </row>
    <row r="36" spans="1:10" x14ac:dyDescent="0.25">
      <c r="A36" s="12">
        <f>A33+1</f>
        <v>20</v>
      </c>
      <c r="B36" s="13" t="s">
        <v>7</v>
      </c>
      <c r="C36" s="13">
        <v>1</v>
      </c>
      <c r="D36" s="13"/>
      <c r="E36" s="13"/>
      <c r="F36" s="13">
        <v>2</v>
      </c>
      <c r="G36" s="14">
        <f t="shared" si="0"/>
        <v>3</v>
      </c>
    </row>
    <row r="37" spans="1:10" x14ac:dyDescent="0.25">
      <c r="A37" s="12">
        <f>A36+1</f>
        <v>21</v>
      </c>
      <c r="B37" s="13" t="s">
        <v>8</v>
      </c>
      <c r="C37" s="13">
        <v>31</v>
      </c>
      <c r="D37" s="13"/>
      <c r="E37" s="13"/>
      <c r="F37" s="13">
        <f>10-1</f>
        <v>9</v>
      </c>
      <c r="G37" s="14">
        <f t="shared" si="0"/>
        <v>40</v>
      </c>
    </row>
    <row r="38" spans="1:10" s="99" customFormat="1" x14ac:dyDescent="0.25">
      <c r="A38" s="97"/>
      <c r="B38" s="98" t="s">
        <v>308</v>
      </c>
      <c r="C38" s="97">
        <f>SUM(C36:C37)</f>
        <v>32</v>
      </c>
      <c r="D38" s="97"/>
      <c r="E38" s="97"/>
      <c r="F38" s="97">
        <f>SUM(F36:F37)</f>
        <v>11</v>
      </c>
      <c r="G38" s="98"/>
    </row>
    <row r="39" spans="1:10" s="20" customFormat="1" x14ac:dyDescent="0.25">
      <c r="A39" s="9"/>
      <c r="B39" s="14"/>
      <c r="C39" s="9"/>
      <c r="D39" s="9"/>
      <c r="E39" s="9"/>
      <c r="F39" s="9"/>
      <c r="G39" s="14"/>
    </row>
    <row r="40" spans="1:10" s="20" customFormat="1" x14ac:dyDescent="0.25">
      <c r="A40" s="9"/>
      <c r="B40" s="14" t="s">
        <v>310</v>
      </c>
      <c r="C40" s="9"/>
      <c r="D40" s="9"/>
      <c r="E40" s="9"/>
      <c r="F40" s="9"/>
      <c r="G40" s="14"/>
    </row>
    <row r="41" spans="1:10" x14ac:dyDescent="0.25">
      <c r="A41" s="12">
        <f>A37+1</f>
        <v>22</v>
      </c>
      <c r="B41" s="13" t="s">
        <v>38</v>
      </c>
      <c r="C41" s="13">
        <v>3</v>
      </c>
      <c r="D41" s="13"/>
      <c r="E41" s="13"/>
      <c r="F41" s="13">
        <f>10+3+2</f>
        <v>15</v>
      </c>
      <c r="G41" s="14">
        <f t="shared" si="0"/>
        <v>18</v>
      </c>
      <c r="I41" s="19"/>
      <c r="J41" s="19"/>
    </row>
    <row r="42" spans="1:10" x14ac:dyDescent="0.25">
      <c r="A42" s="12"/>
      <c r="B42" s="13"/>
      <c r="C42" s="9"/>
      <c r="D42" s="13"/>
      <c r="E42" s="13"/>
      <c r="F42" s="13"/>
      <c r="G42" s="14"/>
      <c r="I42" s="19"/>
      <c r="J42" s="19"/>
    </row>
    <row r="43" spans="1:10" x14ac:dyDescent="0.25">
      <c r="A43" s="12"/>
      <c r="B43" s="14" t="s">
        <v>311</v>
      </c>
      <c r="C43" s="13"/>
      <c r="D43" s="13"/>
      <c r="E43" s="13"/>
      <c r="F43" s="13"/>
      <c r="G43" s="14"/>
      <c r="I43" s="19"/>
      <c r="J43" s="19"/>
    </row>
    <row r="44" spans="1:10" x14ac:dyDescent="0.25">
      <c r="A44" s="12">
        <f>A41+1</f>
        <v>23</v>
      </c>
      <c r="B44" s="13" t="s">
        <v>48</v>
      </c>
      <c r="C44" s="13">
        <v>1</v>
      </c>
      <c r="D44" s="13"/>
      <c r="E44" s="13"/>
      <c r="F44" s="13"/>
      <c r="G44" s="14">
        <f t="shared" si="0"/>
        <v>1</v>
      </c>
    </row>
    <row r="45" spans="1:10" x14ac:dyDescent="0.25">
      <c r="A45" s="12">
        <f>A44+1</f>
        <v>24</v>
      </c>
      <c r="B45" s="13" t="s">
        <v>97</v>
      </c>
      <c r="C45" s="13"/>
      <c r="D45" s="13"/>
      <c r="E45" s="13"/>
      <c r="F45" s="13"/>
      <c r="G45" s="14">
        <f t="shared" si="0"/>
        <v>0</v>
      </c>
    </row>
    <row r="46" spans="1:10" s="20" customFormat="1" x14ac:dyDescent="0.25">
      <c r="A46" s="9"/>
      <c r="B46" s="14"/>
      <c r="C46" s="9"/>
      <c r="D46" s="14"/>
      <c r="E46" s="14"/>
      <c r="F46" s="9">
        <f>SUM(F41:F45)</f>
        <v>15</v>
      </c>
      <c r="G46" s="14"/>
    </row>
    <row r="47" spans="1:10" s="20" customFormat="1" x14ac:dyDescent="0.25">
      <c r="A47" s="9"/>
      <c r="B47" s="14" t="s">
        <v>68</v>
      </c>
      <c r="C47" s="9"/>
      <c r="D47" s="14"/>
      <c r="E47" s="14"/>
      <c r="F47" s="9"/>
      <c r="G47" s="14"/>
    </row>
    <row r="48" spans="1:10" x14ac:dyDescent="0.25">
      <c r="A48" s="12">
        <f>A45+1</f>
        <v>25</v>
      </c>
      <c r="B48" s="13" t="s">
        <v>39</v>
      </c>
      <c r="C48" s="13">
        <v>2</v>
      </c>
      <c r="D48" s="13"/>
      <c r="E48" s="13"/>
      <c r="F48" s="13"/>
      <c r="G48" s="14">
        <f t="shared" si="0"/>
        <v>2</v>
      </c>
      <c r="I48" s="19"/>
      <c r="J48" s="19"/>
    </row>
    <row r="49" spans="1:10" x14ac:dyDescent="0.25">
      <c r="A49" s="12">
        <f>A48+1</f>
        <v>26</v>
      </c>
      <c r="B49" s="13" t="s">
        <v>40</v>
      </c>
      <c r="C49" s="13">
        <v>1</v>
      </c>
      <c r="D49" s="13"/>
      <c r="E49" s="13"/>
      <c r="F49" s="13"/>
      <c r="G49" s="14">
        <f t="shared" si="0"/>
        <v>1</v>
      </c>
      <c r="I49" s="19"/>
      <c r="J49" s="19"/>
    </row>
    <row r="50" spans="1:10" x14ac:dyDescent="0.25">
      <c r="A50" s="12">
        <f t="shared" ref="A50:A75" si="2">A49+1</f>
        <v>27</v>
      </c>
      <c r="B50" s="13" t="s">
        <v>88</v>
      </c>
      <c r="C50" s="13"/>
      <c r="D50" s="13"/>
      <c r="E50" s="13"/>
      <c r="F50" s="13">
        <f>2-1+1</f>
        <v>2</v>
      </c>
      <c r="G50" s="14">
        <f t="shared" si="0"/>
        <v>2</v>
      </c>
    </row>
    <row r="51" spans="1:10" x14ac:dyDescent="0.25">
      <c r="A51" s="12"/>
      <c r="B51" s="13"/>
      <c r="C51" s="13"/>
      <c r="D51" s="13"/>
      <c r="E51" s="13"/>
      <c r="F51" s="13"/>
      <c r="G51" s="14"/>
    </row>
    <row r="52" spans="1:10" x14ac:dyDescent="0.25">
      <c r="A52" s="12"/>
      <c r="B52" s="14" t="s">
        <v>312</v>
      </c>
      <c r="C52" s="13"/>
      <c r="D52" s="13"/>
      <c r="E52" s="13"/>
      <c r="F52" s="13"/>
      <c r="G52" s="14"/>
    </row>
    <row r="53" spans="1:10" x14ac:dyDescent="0.25">
      <c r="A53" s="12">
        <f>A50+1</f>
        <v>28</v>
      </c>
      <c r="B53" s="13" t="s">
        <v>41</v>
      </c>
      <c r="C53" s="13">
        <v>2</v>
      </c>
      <c r="D53" s="13">
        <v>1</v>
      </c>
      <c r="E53" s="13"/>
      <c r="F53" s="13">
        <v>4</v>
      </c>
      <c r="G53" s="14">
        <f t="shared" si="0"/>
        <v>7</v>
      </c>
      <c r="I53" s="19"/>
      <c r="J53" s="19"/>
    </row>
    <row r="54" spans="1:10" x14ac:dyDescent="0.25">
      <c r="A54" s="12">
        <f>A53+1</f>
        <v>29</v>
      </c>
      <c r="B54" s="13" t="s">
        <v>339</v>
      </c>
      <c r="C54" s="13"/>
      <c r="D54" s="13"/>
      <c r="E54" s="13"/>
      <c r="F54" s="13">
        <v>1</v>
      </c>
      <c r="G54" s="14">
        <f t="shared" si="0"/>
        <v>1</v>
      </c>
      <c r="I54" s="19"/>
      <c r="J54" s="19"/>
    </row>
    <row r="55" spans="1:10" x14ac:dyDescent="0.25">
      <c r="A55" s="12"/>
      <c r="B55" s="13"/>
      <c r="C55" s="13"/>
      <c r="D55" s="13"/>
      <c r="E55" s="13"/>
      <c r="F55" s="13"/>
      <c r="G55" s="14"/>
      <c r="I55" s="19"/>
      <c r="J55" s="19"/>
    </row>
    <row r="56" spans="1:10" x14ac:dyDescent="0.25">
      <c r="A56" s="12"/>
      <c r="B56" s="14" t="s">
        <v>306</v>
      </c>
      <c r="C56" s="13"/>
      <c r="D56" s="13"/>
      <c r="E56" s="13"/>
      <c r="F56" s="13"/>
      <c r="G56" s="14"/>
      <c r="I56" s="19"/>
      <c r="J56" s="19"/>
    </row>
    <row r="57" spans="1:10" x14ac:dyDescent="0.25">
      <c r="A57" s="12">
        <f>A54+1</f>
        <v>30</v>
      </c>
      <c r="B57" s="13" t="s">
        <v>35</v>
      </c>
      <c r="C57" s="13">
        <f>3-1</f>
        <v>2</v>
      </c>
      <c r="D57" s="13"/>
      <c r="E57" s="13"/>
      <c r="F57" s="13">
        <f>2+4</f>
        <v>6</v>
      </c>
      <c r="G57" s="14">
        <f t="shared" si="0"/>
        <v>8</v>
      </c>
    </row>
    <row r="58" spans="1:10" x14ac:dyDescent="0.25">
      <c r="A58" s="12">
        <f t="shared" si="2"/>
        <v>31</v>
      </c>
      <c r="B58" s="13" t="s">
        <v>92</v>
      </c>
      <c r="C58" s="13">
        <v>5</v>
      </c>
      <c r="D58" s="13"/>
      <c r="E58" s="13"/>
      <c r="F58" s="13">
        <v>7</v>
      </c>
      <c r="G58" s="14">
        <f t="shared" si="0"/>
        <v>12</v>
      </c>
    </row>
    <row r="59" spans="1:10" x14ac:dyDescent="0.25">
      <c r="A59" s="12">
        <f t="shared" si="2"/>
        <v>32</v>
      </c>
      <c r="B59" s="13" t="s">
        <v>94</v>
      </c>
      <c r="C59" s="13">
        <v>4</v>
      </c>
      <c r="D59" s="13"/>
      <c r="E59" s="13"/>
      <c r="F59" s="13">
        <v>4</v>
      </c>
      <c r="G59" s="14">
        <f t="shared" si="0"/>
        <v>8</v>
      </c>
    </row>
    <row r="60" spans="1:10" x14ac:dyDescent="0.25">
      <c r="A60" s="12"/>
      <c r="B60" s="13"/>
      <c r="C60" s="13"/>
      <c r="D60" s="13"/>
      <c r="E60" s="13"/>
      <c r="F60" s="13"/>
      <c r="G60" s="14"/>
    </row>
    <row r="61" spans="1:10" x14ac:dyDescent="0.25">
      <c r="A61" s="12"/>
      <c r="B61" s="14" t="s">
        <v>313</v>
      </c>
      <c r="C61" s="13"/>
      <c r="D61" s="13"/>
      <c r="E61" s="13"/>
      <c r="F61" s="13"/>
      <c r="G61" s="14"/>
    </row>
    <row r="62" spans="1:10" x14ac:dyDescent="0.25">
      <c r="A62" s="12">
        <f>A59+1</f>
        <v>33</v>
      </c>
      <c r="B62" s="13" t="s">
        <v>289</v>
      </c>
      <c r="C62" s="13">
        <v>1</v>
      </c>
      <c r="D62" s="13"/>
      <c r="E62" s="13"/>
      <c r="F62" s="13"/>
      <c r="G62" s="14">
        <f t="shared" si="0"/>
        <v>1</v>
      </c>
    </row>
    <row r="63" spans="1:10" x14ac:dyDescent="0.25">
      <c r="A63" s="12">
        <f t="shared" si="2"/>
        <v>34</v>
      </c>
      <c r="B63" s="13" t="s">
        <v>290</v>
      </c>
      <c r="C63" s="13">
        <v>2</v>
      </c>
      <c r="D63" s="13"/>
      <c r="E63" s="13"/>
      <c r="F63" s="13"/>
      <c r="G63" s="14">
        <f t="shared" si="0"/>
        <v>2</v>
      </c>
    </row>
    <row r="64" spans="1:10" x14ac:dyDescent="0.25">
      <c r="A64" s="12">
        <f t="shared" si="2"/>
        <v>35</v>
      </c>
      <c r="B64" s="13" t="s">
        <v>291</v>
      </c>
      <c r="C64" s="13">
        <v>1</v>
      </c>
      <c r="D64" s="13"/>
      <c r="E64" s="13"/>
      <c r="F64" s="13"/>
      <c r="G64" s="14">
        <f t="shared" si="0"/>
        <v>1</v>
      </c>
    </row>
    <row r="65" spans="1:7" x14ac:dyDescent="0.25">
      <c r="A65" s="12">
        <f t="shared" si="2"/>
        <v>36</v>
      </c>
      <c r="B65" s="13" t="s">
        <v>292</v>
      </c>
      <c r="C65" s="13">
        <v>4</v>
      </c>
      <c r="D65" s="13"/>
      <c r="E65" s="13"/>
      <c r="F65" s="13">
        <v>4</v>
      </c>
      <c r="G65" s="14">
        <f t="shared" si="0"/>
        <v>8</v>
      </c>
    </row>
    <row r="66" spans="1:7" x14ac:dyDescent="0.25">
      <c r="A66" s="12"/>
      <c r="B66" s="13"/>
      <c r="C66" s="13"/>
      <c r="D66" s="13"/>
      <c r="E66" s="13"/>
      <c r="F66" s="13"/>
      <c r="G66" s="14"/>
    </row>
    <row r="67" spans="1:7" x14ac:dyDescent="0.25">
      <c r="A67" s="12"/>
      <c r="B67" s="14" t="s">
        <v>314</v>
      </c>
      <c r="C67" s="13"/>
      <c r="D67" s="13"/>
      <c r="E67" s="13"/>
      <c r="F67" s="13"/>
      <c r="G67" s="14"/>
    </row>
    <row r="68" spans="1:7" x14ac:dyDescent="0.25">
      <c r="A68" s="12">
        <f>A65+1</f>
        <v>37</v>
      </c>
      <c r="B68" s="13" t="s">
        <v>400</v>
      </c>
      <c r="C68" s="13">
        <v>1</v>
      </c>
      <c r="D68" s="13"/>
      <c r="E68" s="13"/>
      <c r="F68" s="13">
        <v>1</v>
      </c>
      <c r="G68" s="14"/>
    </row>
    <row r="69" spans="1:7" x14ac:dyDescent="0.25">
      <c r="A69" s="12">
        <f>A68+1</f>
        <v>38</v>
      </c>
      <c r="B69" s="13" t="s">
        <v>14</v>
      </c>
      <c r="C69" s="13">
        <v>3</v>
      </c>
      <c r="D69" s="13"/>
      <c r="E69" s="13"/>
      <c r="F69" s="13">
        <f>6+1</f>
        <v>7</v>
      </c>
      <c r="G69" s="14">
        <f t="shared" ref="G69:G105" si="3">C69+D69+F69</f>
        <v>10</v>
      </c>
    </row>
    <row r="70" spans="1:7" x14ac:dyDescent="0.25">
      <c r="A70" s="12">
        <f t="shared" si="2"/>
        <v>39</v>
      </c>
      <c r="B70" s="13" t="s">
        <v>245</v>
      </c>
      <c r="C70" s="13">
        <v>5</v>
      </c>
      <c r="D70" s="13"/>
      <c r="E70" s="13"/>
      <c r="F70" s="13"/>
      <c r="G70" s="14">
        <f t="shared" si="3"/>
        <v>5</v>
      </c>
    </row>
    <row r="71" spans="1:7" x14ac:dyDescent="0.25">
      <c r="A71" s="12"/>
      <c r="B71" s="13"/>
      <c r="C71" s="13"/>
      <c r="D71" s="13"/>
      <c r="E71" s="13"/>
      <c r="F71" s="13"/>
      <c r="G71" s="14"/>
    </row>
    <row r="72" spans="1:7" x14ac:dyDescent="0.25">
      <c r="A72" s="12"/>
      <c r="B72" s="14" t="s">
        <v>315</v>
      </c>
      <c r="C72" s="13"/>
      <c r="D72" s="13"/>
      <c r="E72" s="13"/>
      <c r="F72" s="13"/>
      <c r="G72" s="14"/>
    </row>
    <row r="73" spans="1:7" x14ac:dyDescent="0.25">
      <c r="A73" s="12">
        <f>A70+1</f>
        <v>40</v>
      </c>
      <c r="B73" s="13" t="s">
        <v>16</v>
      </c>
      <c r="C73" s="13">
        <v>2</v>
      </c>
      <c r="D73" s="13"/>
      <c r="E73" s="13"/>
      <c r="F73" s="13">
        <v>2</v>
      </c>
      <c r="G73" s="14">
        <f t="shared" si="3"/>
        <v>4</v>
      </c>
    </row>
    <row r="74" spans="1:7" x14ac:dyDescent="0.25">
      <c r="A74" s="12">
        <f t="shared" si="2"/>
        <v>41</v>
      </c>
      <c r="B74" s="13" t="s">
        <v>17</v>
      </c>
      <c r="C74" s="13">
        <v>1</v>
      </c>
      <c r="D74" s="13"/>
      <c r="E74" s="13"/>
      <c r="F74" s="13"/>
      <c r="G74" s="14">
        <f t="shared" si="3"/>
        <v>1</v>
      </c>
    </row>
    <row r="75" spans="1:7" x14ac:dyDescent="0.25">
      <c r="A75" s="12">
        <f t="shared" si="2"/>
        <v>42</v>
      </c>
      <c r="B75" s="13" t="s">
        <v>51</v>
      </c>
      <c r="C75" s="13">
        <v>1</v>
      </c>
      <c r="D75" s="13"/>
      <c r="E75" s="13"/>
      <c r="F75" s="13"/>
      <c r="G75" s="14">
        <f t="shared" si="3"/>
        <v>1</v>
      </c>
    </row>
    <row r="76" spans="1:7" x14ac:dyDescent="0.25">
      <c r="A76" s="12"/>
      <c r="B76" s="13"/>
      <c r="C76" s="13"/>
      <c r="D76" s="13"/>
      <c r="E76" s="13"/>
      <c r="F76" s="13"/>
      <c r="G76" s="14"/>
    </row>
    <row r="77" spans="1:7" x14ac:dyDescent="0.25">
      <c r="A77" s="12"/>
      <c r="B77" s="14" t="s">
        <v>316</v>
      </c>
      <c r="C77" s="13"/>
      <c r="D77" s="13"/>
      <c r="E77" s="13"/>
      <c r="F77" s="13"/>
      <c r="G77" s="14"/>
    </row>
    <row r="78" spans="1:7" x14ac:dyDescent="0.25">
      <c r="A78" s="12">
        <f>A75+1</f>
        <v>43</v>
      </c>
      <c r="B78" s="13" t="s">
        <v>49</v>
      </c>
      <c r="C78" s="13">
        <f>2-1</f>
        <v>1</v>
      </c>
      <c r="D78" s="13">
        <v>1</v>
      </c>
      <c r="E78" s="13"/>
      <c r="F78" s="13">
        <f>1+1</f>
        <v>2</v>
      </c>
      <c r="G78" s="14">
        <f t="shared" si="3"/>
        <v>4</v>
      </c>
    </row>
    <row r="79" spans="1:7" s="20" customFormat="1" x14ac:dyDescent="0.25">
      <c r="A79" s="9"/>
      <c r="B79" s="14"/>
      <c r="C79" s="9"/>
      <c r="D79" s="14"/>
      <c r="E79" s="14"/>
      <c r="F79" s="9">
        <f>SUM(F48:F78)</f>
        <v>40</v>
      </c>
      <c r="G79" s="14">
        <f t="shared" si="3"/>
        <v>40</v>
      </c>
    </row>
    <row r="80" spans="1:7" s="20" customFormat="1" x14ac:dyDescent="0.25">
      <c r="A80" s="12">
        <f>A78+1</f>
        <v>44</v>
      </c>
      <c r="B80" s="14" t="s">
        <v>326</v>
      </c>
      <c r="C80" s="9"/>
      <c r="D80" s="14"/>
      <c r="E80" s="14"/>
      <c r="F80" s="9"/>
      <c r="G80" s="14"/>
    </row>
    <row r="81" spans="1:7" s="20" customFormat="1" x14ac:dyDescent="0.25">
      <c r="A81" s="9"/>
      <c r="B81" s="16" t="s">
        <v>327</v>
      </c>
      <c r="C81" s="107">
        <v>1</v>
      </c>
      <c r="D81" s="14"/>
      <c r="E81" s="14"/>
      <c r="F81" s="9"/>
      <c r="G81" s="14">
        <f t="shared" si="3"/>
        <v>1</v>
      </c>
    </row>
    <row r="82" spans="1:7" s="20" customFormat="1" x14ac:dyDescent="0.25">
      <c r="A82" s="9"/>
      <c r="B82" s="16"/>
      <c r="C82" s="107"/>
      <c r="D82" s="14"/>
      <c r="E82" s="14"/>
      <c r="F82" s="9"/>
      <c r="G82" s="14"/>
    </row>
    <row r="83" spans="1:7" s="20" customFormat="1" x14ac:dyDescent="0.25">
      <c r="A83" s="9">
        <v>47</v>
      </c>
      <c r="B83" s="14" t="s">
        <v>370</v>
      </c>
      <c r="C83" s="107">
        <v>1</v>
      </c>
      <c r="D83" s="14"/>
      <c r="E83" s="14"/>
      <c r="F83" s="9"/>
      <c r="G83" s="14"/>
    </row>
    <row r="84" spans="1:7" s="20" customFormat="1" x14ac:dyDescent="0.25">
      <c r="A84" s="9"/>
      <c r="B84" s="16"/>
      <c r="C84" s="107"/>
      <c r="D84" s="14"/>
      <c r="E84" s="14"/>
      <c r="F84" s="9"/>
      <c r="G84" s="14"/>
    </row>
    <row r="85" spans="1:7" s="20" customFormat="1" x14ac:dyDescent="0.25">
      <c r="A85" s="9"/>
      <c r="B85" s="14" t="s">
        <v>191</v>
      </c>
      <c r="C85" s="9"/>
      <c r="D85" s="14"/>
      <c r="E85" s="14"/>
      <c r="F85" s="9"/>
      <c r="G85" s="14"/>
    </row>
    <row r="86" spans="1:7" x14ac:dyDescent="0.25">
      <c r="A86" s="12">
        <f>A83+1</f>
        <v>48</v>
      </c>
      <c r="B86" s="13" t="s">
        <v>294</v>
      </c>
      <c r="C86" s="13">
        <v>1</v>
      </c>
      <c r="D86" s="13"/>
      <c r="E86" s="13"/>
      <c r="F86" s="13"/>
      <c r="G86" s="14">
        <f t="shared" si="3"/>
        <v>1</v>
      </c>
    </row>
    <row r="87" spans="1:7" x14ac:dyDescent="0.25">
      <c r="A87" s="70">
        <f>A86+1</f>
        <v>49</v>
      </c>
      <c r="B87" s="13" t="s">
        <v>328</v>
      </c>
      <c r="C87" s="13">
        <v>2</v>
      </c>
      <c r="D87" s="13"/>
      <c r="E87" s="13"/>
      <c r="F87" s="13"/>
      <c r="G87" s="14">
        <f t="shared" si="3"/>
        <v>2</v>
      </c>
    </row>
    <row r="88" spans="1:7" x14ac:dyDescent="0.25">
      <c r="A88" s="70">
        <f t="shared" ref="A88:A105" si="4">A87+1</f>
        <v>50</v>
      </c>
      <c r="B88" s="13" t="s">
        <v>330</v>
      </c>
      <c r="C88" s="13">
        <v>3</v>
      </c>
      <c r="D88" s="13"/>
      <c r="E88" s="13"/>
      <c r="F88" s="13">
        <v>2</v>
      </c>
      <c r="G88" s="14">
        <f t="shared" si="3"/>
        <v>5</v>
      </c>
    </row>
    <row r="89" spans="1:7" x14ac:dyDescent="0.25">
      <c r="A89" s="70">
        <f t="shared" si="4"/>
        <v>51</v>
      </c>
      <c r="B89" s="13" t="s">
        <v>404</v>
      </c>
      <c r="C89" s="13">
        <v>1</v>
      </c>
      <c r="D89" s="13"/>
      <c r="E89" s="13"/>
      <c r="F89" s="13"/>
      <c r="G89" s="14"/>
    </row>
    <row r="90" spans="1:7" x14ac:dyDescent="0.25">
      <c r="A90" s="70">
        <f t="shared" si="4"/>
        <v>52</v>
      </c>
      <c r="B90" s="13" t="s">
        <v>391</v>
      </c>
      <c r="C90" s="13">
        <v>1</v>
      </c>
      <c r="D90" s="13"/>
      <c r="E90" s="13"/>
      <c r="F90" s="13">
        <v>1</v>
      </c>
      <c r="G90" s="14">
        <f t="shared" si="3"/>
        <v>2</v>
      </c>
    </row>
    <row r="91" spans="1:7" x14ac:dyDescent="0.25">
      <c r="A91" s="70">
        <f t="shared" si="4"/>
        <v>53</v>
      </c>
      <c r="B91" s="13" t="s">
        <v>98</v>
      </c>
      <c r="C91" s="13">
        <v>1</v>
      </c>
      <c r="D91" s="13"/>
      <c r="E91" s="13"/>
      <c r="F91" s="13"/>
      <c r="G91" s="14">
        <f t="shared" si="3"/>
        <v>1</v>
      </c>
    </row>
    <row r="92" spans="1:7" x14ac:dyDescent="0.25">
      <c r="A92" s="70">
        <f t="shared" si="4"/>
        <v>54</v>
      </c>
      <c r="B92" s="13" t="s">
        <v>373</v>
      </c>
      <c r="C92" s="13">
        <v>3</v>
      </c>
      <c r="D92" s="13"/>
      <c r="E92" s="13"/>
      <c r="F92" s="13"/>
      <c r="G92" s="14">
        <f t="shared" si="3"/>
        <v>3</v>
      </c>
    </row>
    <row r="93" spans="1:7" x14ac:dyDescent="0.25">
      <c r="A93" s="70">
        <f t="shared" si="4"/>
        <v>55</v>
      </c>
      <c r="B93" s="13" t="s">
        <v>296</v>
      </c>
      <c r="C93" s="13">
        <v>1</v>
      </c>
      <c r="D93" s="13"/>
      <c r="E93" s="13"/>
      <c r="F93" s="13">
        <v>1</v>
      </c>
      <c r="G93" s="14">
        <f t="shared" si="3"/>
        <v>2</v>
      </c>
    </row>
    <row r="94" spans="1:7" x14ac:dyDescent="0.25">
      <c r="A94" s="70">
        <f t="shared" si="4"/>
        <v>56</v>
      </c>
      <c r="B94" s="14" t="s">
        <v>325</v>
      </c>
      <c r="C94" s="13">
        <v>3</v>
      </c>
      <c r="D94" s="13"/>
      <c r="E94" s="13"/>
      <c r="F94" s="13">
        <v>1</v>
      </c>
      <c r="G94" s="14">
        <f t="shared" si="3"/>
        <v>4</v>
      </c>
    </row>
    <row r="95" spans="1:7" x14ac:dyDescent="0.25">
      <c r="A95" s="70">
        <f t="shared" si="4"/>
        <v>57</v>
      </c>
      <c r="B95" s="14" t="s">
        <v>324</v>
      </c>
      <c r="C95" s="13">
        <v>1</v>
      </c>
      <c r="D95" s="13"/>
      <c r="E95" s="13"/>
      <c r="F95" s="13">
        <v>1</v>
      </c>
      <c r="G95" s="14">
        <f t="shared" si="3"/>
        <v>2</v>
      </c>
    </row>
    <row r="96" spans="1:7" x14ac:dyDescent="0.25">
      <c r="A96" s="70">
        <f t="shared" si="4"/>
        <v>58</v>
      </c>
      <c r="B96" s="13" t="s">
        <v>403</v>
      </c>
      <c r="C96" s="13">
        <v>3</v>
      </c>
      <c r="D96" s="13"/>
      <c r="E96" s="13"/>
      <c r="F96" s="13">
        <v>4</v>
      </c>
      <c r="G96" s="14">
        <f t="shared" si="3"/>
        <v>7</v>
      </c>
    </row>
    <row r="97" spans="1:8" x14ac:dyDescent="0.25">
      <c r="A97" s="70">
        <f t="shared" si="4"/>
        <v>59</v>
      </c>
      <c r="B97" s="13" t="s">
        <v>371</v>
      </c>
      <c r="C97" s="13"/>
      <c r="D97" s="13"/>
      <c r="E97" s="13"/>
      <c r="F97" s="13">
        <f>6+2-1</f>
        <v>7</v>
      </c>
      <c r="G97" s="14">
        <f t="shared" si="3"/>
        <v>7</v>
      </c>
    </row>
    <row r="98" spans="1:8" x14ac:dyDescent="0.25">
      <c r="A98" s="70">
        <f t="shared" si="4"/>
        <v>60</v>
      </c>
      <c r="B98" s="13" t="s">
        <v>58</v>
      </c>
      <c r="C98" s="13">
        <v>1</v>
      </c>
      <c r="D98" s="13"/>
      <c r="E98" s="13"/>
      <c r="F98" s="13"/>
      <c r="G98" s="14">
        <f t="shared" si="3"/>
        <v>1</v>
      </c>
    </row>
    <row r="99" spans="1:8" x14ac:dyDescent="0.25">
      <c r="A99" s="70">
        <f t="shared" si="4"/>
        <v>61</v>
      </c>
      <c r="B99" s="13" t="s">
        <v>301</v>
      </c>
      <c r="C99" s="13"/>
      <c r="D99" s="13"/>
      <c r="E99" s="13"/>
      <c r="F99" s="13">
        <v>1</v>
      </c>
      <c r="G99" s="14">
        <f t="shared" si="3"/>
        <v>1</v>
      </c>
    </row>
    <row r="100" spans="1:8" x14ac:dyDescent="0.25">
      <c r="A100" s="70">
        <f t="shared" si="4"/>
        <v>62</v>
      </c>
      <c r="B100" s="13" t="s">
        <v>101</v>
      </c>
      <c r="C100" s="13"/>
      <c r="D100" s="13"/>
      <c r="E100" s="13"/>
      <c r="F100" s="13">
        <v>3</v>
      </c>
      <c r="G100" s="14">
        <f t="shared" si="3"/>
        <v>3</v>
      </c>
    </row>
    <row r="101" spans="1:8" x14ac:dyDescent="0.25">
      <c r="A101" s="70">
        <f t="shared" si="4"/>
        <v>63</v>
      </c>
      <c r="B101" s="13" t="s">
        <v>273</v>
      </c>
      <c r="C101" s="13"/>
      <c r="D101" s="13"/>
      <c r="E101" s="13"/>
      <c r="F101" s="13">
        <v>1</v>
      </c>
      <c r="G101" s="14">
        <f t="shared" si="3"/>
        <v>1</v>
      </c>
    </row>
    <row r="102" spans="1:8" x14ac:dyDescent="0.25">
      <c r="A102" s="70">
        <f t="shared" si="4"/>
        <v>64</v>
      </c>
      <c r="B102" s="13" t="s">
        <v>244</v>
      </c>
      <c r="C102" s="13"/>
      <c r="D102" s="13"/>
      <c r="E102" s="13"/>
      <c r="F102" s="13">
        <v>1</v>
      </c>
      <c r="G102" s="14">
        <f t="shared" si="3"/>
        <v>1</v>
      </c>
    </row>
    <row r="103" spans="1:8" x14ac:dyDescent="0.25">
      <c r="A103" s="70">
        <f t="shared" si="4"/>
        <v>65</v>
      </c>
      <c r="B103" s="13" t="s">
        <v>103</v>
      </c>
      <c r="C103" s="13">
        <f>19-1-1-1</f>
        <v>16</v>
      </c>
      <c r="D103" s="13"/>
      <c r="E103" s="13"/>
      <c r="F103" s="13">
        <f>76+5+1-1+1</f>
        <v>82</v>
      </c>
      <c r="G103" s="14">
        <f>C103+D103+F103</f>
        <v>98</v>
      </c>
    </row>
    <row r="104" spans="1:8" x14ac:dyDescent="0.25">
      <c r="A104" s="70">
        <f t="shared" si="4"/>
        <v>66</v>
      </c>
      <c r="B104" s="13" t="s">
        <v>20</v>
      </c>
      <c r="C104" s="13">
        <v>1</v>
      </c>
      <c r="D104" s="13"/>
      <c r="E104" s="13"/>
      <c r="F104" s="13"/>
      <c r="G104" s="14">
        <f t="shared" si="3"/>
        <v>1</v>
      </c>
    </row>
    <row r="105" spans="1:8" x14ac:dyDescent="0.25">
      <c r="A105" s="70">
        <f t="shared" si="4"/>
        <v>67</v>
      </c>
      <c r="B105" s="13" t="s">
        <v>21</v>
      </c>
      <c r="C105" s="13">
        <v>1</v>
      </c>
      <c r="D105" s="13"/>
      <c r="E105" s="13"/>
      <c r="F105" s="13"/>
      <c r="G105" s="14">
        <f t="shared" si="3"/>
        <v>1</v>
      </c>
    </row>
    <row r="106" spans="1:8" s="20" customFormat="1" x14ac:dyDescent="0.25">
      <c r="A106" s="9"/>
      <c r="B106" s="14" t="s">
        <v>307</v>
      </c>
      <c r="C106" s="9">
        <f>SUM(C86:C105)</f>
        <v>39</v>
      </c>
      <c r="D106" s="14"/>
      <c r="E106" s="14"/>
      <c r="F106" s="9">
        <f>SUM(F88:F105)</f>
        <v>105</v>
      </c>
      <c r="G106" s="14"/>
    </row>
    <row r="107" spans="1:8" x14ac:dyDescent="0.25">
      <c r="A107" s="12"/>
      <c r="B107" s="14" t="s">
        <v>5</v>
      </c>
      <c r="C107" s="9">
        <f>C4+C18+C24+SUM(C27:C33)+C38+SUM(C41:C81)+C106+C83</f>
        <v>259</v>
      </c>
      <c r="D107" s="16">
        <f>SUM(D6:D106)</f>
        <v>15</v>
      </c>
      <c r="E107" s="16">
        <f>SUM(E6:E106)</f>
        <v>0</v>
      </c>
      <c r="F107" s="9">
        <f>F18+F24+F38+F46+F79+F106+F30</f>
        <v>257</v>
      </c>
      <c r="G107" s="14">
        <f>C107+D107+F107</f>
        <v>531</v>
      </c>
      <c r="H107" s="68" t="s">
        <v>437</v>
      </c>
    </row>
    <row r="108" spans="1:8" x14ac:dyDescent="0.25">
      <c r="A108" s="29"/>
      <c r="B108" s="61"/>
      <c r="C108" s="256"/>
      <c r="D108" s="61">
        <f>SUM(C107:D107)</f>
        <v>274</v>
      </c>
      <c r="E108" s="263" t="s">
        <v>436</v>
      </c>
      <c r="G108" s="256">
        <f>C107+F107</f>
        <v>516</v>
      </c>
      <c r="H108" s="68" t="s">
        <v>432</v>
      </c>
    </row>
    <row r="109" spans="1:8" x14ac:dyDescent="0.25">
      <c r="A109" s="29"/>
      <c r="B109" s="61"/>
      <c r="C109" s="256"/>
      <c r="D109" s="61"/>
      <c r="E109" s="27"/>
      <c r="F109" s="256"/>
      <c r="G109" s="61"/>
    </row>
    <row r="110" spans="1:8" x14ac:dyDescent="0.25">
      <c r="A110" s="29"/>
      <c r="B110" s="61"/>
      <c r="C110" s="331" t="s">
        <v>274</v>
      </c>
      <c r="D110" s="331"/>
      <c r="E110" s="331"/>
      <c r="F110" s="331"/>
      <c r="G110" s="331"/>
    </row>
    <row r="111" spans="1:8" x14ac:dyDescent="0.25">
      <c r="A111" s="29"/>
      <c r="B111" s="61"/>
      <c r="C111" s="257" t="s">
        <v>145</v>
      </c>
      <c r="D111" s="43"/>
      <c r="E111" s="43"/>
      <c r="F111" s="257"/>
      <c r="G111" s="257"/>
    </row>
    <row r="112" spans="1:8" x14ac:dyDescent="0.25">
      <c r="A112" s="29"/>
      <c r="B112" s="61"/>
      <c r="C112" s="257"/>
      <c r="D112" s="43"/>
      <c r="E112" s="43"/>
      <c r="F112" s="257"/>
      <c r="G112" s="257"/>
    </row>
    <row r="113" spans="1:7" x14ac:dyDescent="0.25">
      <c r="A113" s="29"/>
      <c r="B113" s="61"/>
      <c r="C113" s="257"/>
      <c r="D113" s="43"/>
      <c r="E113" s="43"/>
      <c r="F113" s="258"/>
      <c r="G113" s="257"/>
    </row>
    <row r="114" spans="1:7" x14ac:dyDescent="0.25">
      <c r="A114" s="29"/>
      <c r="B114" s="61"/>
      <c r="C114" s="257"/>
      <c r="D114" s="43"/>
      <c r="E114" s="43"/>
      <c r="F114" s="258"/>
      <c r="G114" s="257"/>
    </row>
    <row r="115" spans="1:7" x14ac:dyDescent="0.25">
      <c r="C115" s="199" t="s">
        <v>394</v>
      </c>
      <c r="D115" s="17"/>
      <c r="E115" s="17"/>
      <c r="G115" s="258"/>
    </row>
    <row r="116" spans="1:7" x14ac:dyDescent="0.25">
      <c r="C116" s="17" t="s">
        <v>395</v>
      </c>
      <c r="D116" s="17"/>
      <c r="E116" s="17"/>
      <c r="G116" s="258"/>
    </row>
    <row r="123" spans="1:7" x14ac:dyDescent="0.25">
      <c r="C123" s="56"/>
    </row>
    <row r="124" spans="1:7" x14ac:dyDescent="0.25">
      <c r="B124" s="56"/>
      <c r="C124" s="56"/>
      <c r="F124" s="56"/>
    </row>
    <row r="125" spans="1:7" x14ac:dyDescent="0.25">
      <c r="B125" s="56"/>
      <c r="C125" s="56"/>
    </row>
    <row r="126" spans="1:7" x14ac:dyDescent="0.25">
      <c r="B126" s="56"/>
      <c r="C126" s="56"/>
    </row>
    <row r="127" spans="1:7" x14ac:dyDescent="0.25">
      <c r="B127" s="56"/>
      <c r="C127" s="56"/>
    </row>
    <row r="128" spans="1:7" x14ac:dyDescent="0.25">
      <c r="B128" s="56"/>
      <c r="C128" s="56"/>
    </row>
    <row r="129" spans="2:3" x14ac:dyDescent="0.25">
      <c r="B129" s="56"/>
      <c r="C129" s="56"/>
    </row>
    <row r="130" spans="2:3" x14ac:dyDescent="0.25">
      <c r="C130" s="56"/>
    </row>
  </sheetData>
  <mergeCells count="8">
    <mergeCell ref="G2:G3"/>
    <mergeCell ref="C110:G110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9" workbookViewId="0">
      <selection activeCell="A19" sqref="A1:XFD1048576"/>
    </sheetView>
  </sheetViews>
  <sheetFormatPr defaultRowHeight="15" x14ac:dyDescent="0.25"/>
  <cols>
    <col min="1" max="1" width="5.42578125" style="1" customWidth="1"/>
    <col min="2" max="2" width="66.5703125" style="3" customWidth="1"/>
    <col min="3" max="3" width="9" style="3" customWidth="1"/>
    <col min="4" max="5" width="9.5703125" style="3" customWidth="1"/>
    <col min="6" max="6" width="8.85546875" style="3" customWidth="1"/>
    <col min="7" max="7" width="8.42578125" style="20" customWidth="1"/>
    <col min="8" max="16384" width="9.140625" style="3"/>
  </cols>
  <sheetData>
    <row r="1" spans="1:10" x14ac:dyDescent="0.25">
      <c r="A1" s="18" t="s">
        <v>438</v>
      </c>
      <c r="B1" s="18"/>
      <c r="C1" s="18"/>
    </row>
    <row r="2" spans="1:10" s="6" customFormat="1" x14ac:dyDescent="0.25">
      <c r="A2" s="333" t="s">
        <v>0</v>
      </c>
      <c r="B2" s="333" t="s">
        <v>1</v>
      </c>
      <c r="C2" s="333" t="s">
        <v>2</v>
      </c>
      <c r="D2" s="323" t="s">
        <v>82</v>
      </c>
      <c r="E2" s="323" t="s">
        <v>431</v>
      </c>
      <c r="F2" s="333" t="s">
        <v>3</v>
      </c>
      <c r="G2" s="333" t="s">
        <v>5</v>
      </c>
    </row>
    <row r="3" spans="1:10" s="6" customFormat="1" x14ac:dyDescent="0.25">
      <c r="A3" s="334"/>
      <c r="B3" s="334"/>
      <c r="C3" s="334"/>
      <c r="D3" s="324"/>
      <c r="E3" s="324"/>
      <c r="F3" s="334"/>
      <c r="G3" s="334"/>
    </row>
    <row r="4" spans="1:10" s="104" customFormat="1" x14ac:dyDescent="0.25">
      <c r="A4" s="101">
        <v>1</v>
      </c>
      <c r="B4" s="102" t="s">
        <v>37</v>
      </c>
      <c r="C4" s="103">
        <v>13</v>
      </c>
      <c r="D4" s="103"/>
      <c r="E4" s="103"/>
      <c r="F4" s="103"/>
      <c r="G4" s="98">
        <f>C4+D4+F4</f>
        <v>13</v>
      </c>
    </row>
    <row r="5" spans="1:10" s="63" customFormat="1" x14ac:dyDescent="0.25">
      <c r="A5" s="7"/>
      <c r="B5" s="11" t="s">
        <v>63</v>
      </c>
      <c r="C5" s="259"/>
      <c r="D5" s="259"/>
      <c r="E5" s="259"/>
      <c r="F5" s="259"/>
      <c r="G5" s="14"/>
    </row>
    <row r="6" spans="1:10" x14ac:dyDescent="0.25">
      <c r="A6" s="12">
        <f>A4+1</f>
        <v>2</v>
      </c>
      <c r="B6" s="13" t="s">
        <v>23</v>
      </c>
      <c r="C6" s="13">
        <v>4</v>
      </c>
      <c r="D6" s="13">
        <v>9</v>
      </c>
      <c r="E6" s="13"/>
      <c r="F6" s="13">
        <f>4+1+3+2</f>
        <v>10</v>
      </c>
      <c r="G6" s="14">
        <f>C6+D6+F6</f>
        <v>23</v>
      </c>
      <c r="I6" s="19"/>
      <c r="J6" s="19"/>
    </row>
    <row r="7" spans="1:10" x14ac:dyDescent="0.25">
      <c r="A7" s="12">
        <f t="shared" ref="A7:A17" si="0">A6+1</f>
        <v>3</v>
      </c>
      <c r="B7" s="13" t="s">
        <v>140</v>
      </c>
      <c r="C7" s="13">
        <v>1</v>
      </c>
      <c r="D7" s="13"/>
      <c r="E7" s="13"/>
      <c r="F7" s="13"/>
      <c r="G7" s="14">
        <f t="shared" ref="G7:G65" si="1">C7+D7+F7</f>
        <v>1</v>
      </c>
      <c r="I7" s="19"/>
      <c r="J7" s="19"/>
    </row>
    <row r="8" spans="1:10" x14ac:dyDescent="0.25">
      <c r="A8" s="12">
        <f t="shared" si="0"/>
        <v>4</v>
      </c>
      <c r="B8" s="13" t="s">
        <v>24</v>
      </c>
      <c r="C8" s="13">
        <v>2</v>
      </c>
      <c r="D8" s="13"/>
      <c r="E8" s="13"/>
      <c r="F8" s="13"/>
      <c r="G8" s="14">
        <f t="shared" si="1"/>
        <v>2</v>
      </c>
      <c r="I8" s="19"/>
      <c r="J8" s="19"/>
    </row>
    <row r="9" spans="1:10" x14ac:dyDescent="0.25">
      <c r="A9" s="12">
        <f t="shared" si="0"/>
        <v>5</v>
      </c>
      <c r="B9" s="13" t="s">
        <v>25</v>
      </c>
      <c r="C9" s="13">
        <v>2</v>
      </c>
      <c r="D9" s="13"/>
      <c r="E9" s="13"/>
      <c r="F9" s="13"/>
      <c r="G9" s="14">
        <f t="shared" si="1"/>
        <v>2</v>
      </c>
      <c r="I9" s="19"/>
      <c r="J9" s="19"/>
    </row>
    <row r="10" spans="1:10" x14ac:dyDescent="0.25">
      <c r="A10" s="12">
        <f t="shared" si="0"/>
        <v>6</v>
      </c>
      <c r="B10" s="13" t="s">
        <v>32</v>
      </c>
      <c r="C10" s="13">
        <v>1</v>
      </c>
      <c r="D10" s="13"/>
      <c r="E10" s="13"/>
      <c r="F10" s="13"/>
      <c r="G10" s="14">
        <f t="shared" si="1"/>
        <v>1</v>
      </c>
      <c r="I10" s="19"/>
      <c r="J10" s="19"/>
    </row>
    <row r="11" spans="1:10" x14ac:dyDescent="0.25">
      <c r="A11" s="12">
        <f t="shared" si="0"/>
        <v>7</v>
      </c>
      <c r="B11" s="13" t="s">
        <v>26</v>
      </c>
      <c r="C11" s="13">
        <v>2</v>
      </c>
      <c r="D11" s="13"/>
      <c r="E11" s="13"/>
      <c r="F11" s="13"/>
      <c r="G11" s="14">
        <f t="shared" si="1"/>
        <v>2</v>
      </c>
      <c r="I11" s="19"/>
      <c r="J11" s="19"/>
    </row>
    <row r="12" spans="1:10" x14ac:dyDescent="0.25">
      <c r="A12" s="12">
        <f t="shared" si="0"/>
        <v>8</v>
      </c>
      <c r="B12" s="13" t="s">
        <v>27</v>
      </c>
      <c r="C12" s="13">
        <v>4</v>
      </c>
      <c r="D12" s="13"/>
      <c r="E12" s="13"/>
      <c r="F12" s="13"/>
      <c r="G12" s="14">
        <f t="shared" si="1"/>
        <v>4</v>
      </c>
      <c r="I12" s="19"/>
      <c r="J12" s="19"/>
    </row>
    <row r="13" spans="1:10" x14ac:dyDescent="0.25">
      <c r="A13" s="12">
        <f t="shared" si="0"/>
        <v>9</v>
      </c>
      <c r="B13" s="13" t="s">
        <v>28</v>
      </c>
      <c r="C13" s="13">
        <v>4</v>
      </c>
      <c r="D13" s="13"/>
      <c r="E13" s="13"/>
      <c r="F13" s="13"/>
      <c r="G13" s="14">
        <f t="shared" si="1"/>
        <v>4</v>
      </c>
      <c r="I13" s="19">
        <f>C18-C17-C6</f>
        <v>21</v>
      </c>
      <c r="J13" s="19"/>
    </row>
    <row r="14" spans="1:10" x14ac:dyDescent="0.25">
      <c r="A14" s="12">
        <f t="shared" si="0"/>
        <v>10</v>
      </c>
      <c r="B14" s="13" t="s">
        <v>29</v>
      </c>
      <c r="C14" s="13">
        <v>2</v>
      </c>
      <c r="D14" s="13"/>
      <c r="E14" s="13"/>
      <c r="F14" s="13"/>
      <c r="G14" s="14">
        <f t="shared" si="1"/>
        <v>2</v>
      </c>
      <c r="I14" s="19"/>
      <c r="J14" s="19"/>
    </row>
    <row r="15" spans="1:10" x14ac:dyDescent="0.25">
      <c r="A15" s="12">
        <f t="shared" si="0"/>
        <v>11</v>
      </c>
      <c r="B15" s="13" t="s">
        <v>30</v>
      </c>
      <c r="C15" s="13">
        <v>2</v>
      </c>
      <c r="D15" s="13"/>
      <c r="E15" s="13"/>
      <c r="F15" s="13"/>
      <c r="G15" s="14">
        <f t="shared" si="1"/>
        <v>2</v>
      </c>
      <c r="I15" s="19"/>
      <c r="J15" s="19"/>
    </row>
    <row r="16" spans="1:10" x14ac:dyDescent="0.25">
      <c r="A16" s="12">
        <f t="shared" si="0"/>
        <v>12</v>
      </c>
      <c r="B16" s="13" t="s">
        <v>31</v>
      </c>
      <c r="C16" s="13">
        <v>1</v>
      </c>
      <c r="D16" s="13"/>
      <c r="E16" s="13"/>
      <c r="F16" s="13"/>
      <c r="G16" s="14">
        <f t="shared" si="1"/>
        <v>1</v>
      </c>
      <c r="I16" s="19"/>
      <c r="J16" s="19"/>
    </row>
    <row r="17" spans="1:10" x14ac:dyDescent="0.25">
      <c r="A17" s="12">
        <f t="shared" si="0"/>
        <v>13</v>
      </c>
      <c r="B17" s="13" t="s">
        <v>34</v>
      </c>
      <c r="C17" s="13">
        <v>1</v>
      </c>
      <c r="D17" s="13"/>
      <c r="E17" s="13"/>
      <c r="F17" s="13"/>
      <c r="G17" s="14">
        <f t="shared" si="1"/>
        <v>1</v>
      </c>
      <c r="I17" s="19"/>
      <c r="J17" s="19"/>
    </row>
    <row r="18" spans="1:10" s="99" customFormat="1" x14ac:dyDescent="0.25">
      <c r="A18" s="97"/>
      <c r="B18" s="98" t="s">
        <v>303</v>
      </c>
      <c r="C18" s="97">
        <f>SUM(C6:C17)</f>
        <v>26</v>
      </c>
      <c r="D18" s="98"/>
      <c r="E18" s="98"/>
      <c r="F18" s="98">
        <f>SUM(F6:F17)</f>
        <v>10</v>
      </c>
      <c r="G18" s="98"/>
      <c r="I18" s="100"/>
      <c r="J18" s="100"/>
    </row>
    <row r="19" spans="1:10" s="20" customFormat="1" x14ac:dyDescent="0.25">
      <c r="A19" s="9"/>
      <c r="B19" s="14"/>
      <c r="C19" s="9"/>
      <c r="D19" s="14"/>
      <c r="E19" s="14"/>
      <c r="F19" s="14"/>
      <c r="G19" s="14"/>
      <c r="H19" s="123"/>
      <c r="I19" s="61"/>
      <c r="J19" s="61"/>
    </row>
    <row r="20" spans="1:10" s="20" customFormat="1" x14ac:dyDescent="0.25">
      <c r="A20" s="9"/>
      <c r="B20" s="14" t="s">
        <v>304</v>
      </c>
      <c r="C20" s="9"/>
      <c r="D20" s="14"/>
      <c r="E20" s="14"/>
      <c r="F20" s="14"/>
      <c r="G20" s="14"/>
      <c r="I20" s="61"/>
      <c r="J20" s="61"/>
    </row>
    <row r="21" spans="1:10" x14ac:dyDescent="0.25">
      <c r="A21" s="12">
        <f>A17+1</f>
        <v>14</v>
      </c>
      <c r="B21" s="13" t="s">
        <v>136</v>
      </c>
      <c r="C21" s="13">
        <v>47</v>
      </c>
      <c r="D21" s="13">
        <v>2</v>
      </c>
      <c r="E21" s="13"/>
      <c r="F21" s="13">
        <f>16</f>
        <v>16</v>
      </c>
      <c r="G21" s="14">
        <f>C21+D21+F21</f>
        <v>65</v>
      </c>
      <c r="I21" s="19">
        <f>C24+F24+4</f>
        <v>174</v>
      </c>
      <c r="J21" s="19"/>
    </row>
    <row r="22" spans="1:10" x14ac:dyDescent="0.25">
      <c r="A22" s="12">
        <f>A21+1</f>
        <v>15</v>
      </c>
      <c r="B22" s="13" t="s">
        <v>44</v>
      </c>
      <c r="C22" s="13">
        <f>48-2-1-1</f>
        <v>44</v>
      </c>
      <c r="D22" s="13">
        <v>2</v>
      </c>
      <c r="E22" s="13"/>
      <c r="F22" s="13">
        <f>57+1</f>
        <v>58</v>
      </c>
      <c r="G22" s="14">
        <f>C22+D22+F22</f>
        <v>104</v>
      </c>
      <c r="I22" s="19"/>
      <c r="J22" s="19"/>
    </row>
    <row r="23" spans="1:10" x14ac:dyDescent="0.25">
      <c r="A23" s="12">
        <f>A22+1</f>
        <v>16</v>
      </c>
      <c r="B23" s="13" t="s">
        <v>22</v>
      </c>
      <c r="C23" s="13">
        <v>5</v>
      </c>
      <c r="D23" s="13"/>
      <c r="E23" s="13"/>
      <c r="F23" s="13"/>
      <c r="G23" s="14">
        <f t="shared" si="1"/>
        <v>5</v>
      </c>
    </row>
    <row r="24" spans="1:10" s="99" customFormat="1" x14ac:dyDescent="0.25">
      <c r="A24" s="97"/>
      <c r="B24" s="98" t="s">
        <v>305</v>
      </c>
      <c r="C24" s="97">
        <f>SUM(C21:C23)</f>
        <v>96</v>
      </c>
      <c r="D24" s="98"/>
      <c r="E24" s="98"/>
      <c r="F24" s="97">
        <f>SUM(F21:F22)</f>
        <v>74</v>
      </c>
      <c r="G24" s="98"/>
    </row>
    <row r="25" spans="1:10" x14ac:dyDescent="0.25">
      <c r="A25" s="12"/>
      <c r="B25" s="13"/>
      <c r="C25" s="13"/>
      <c r="D25" s="13"/>
      <c r="E25" s="13"/>
      <c r="F25" s="13"/>
      <c r="G25" s="14"/>
    </row>
    <row r="26" spans="1:10" x14ac:dyDescent="0.25">
      <c r="A26" s="12"/>
      <c r="B26" s="14" t="s">
        <v>318</v>
      </c>
      <c r="C26" s="13"/>
      <c r="D26" s="13"/>
      <c r="E26" s="13"/>
      <c r="F26" s="13"/>
      <c r="G26" s="14"/>
    </row>
    <row r="27" spans="1:10" x14ac:dyDescent="0.25">
      <c r="A27" s="12">
        <f>A23+1</f>
        <v>17</v>
      </c>
      <c r="B27" s="13" t="s">
        <v>6</v>
      </c>
      <c r="C27" s="13">
        <v>4</v>
      </c>
      <c r="D27" s="13"/>
      <c r="E27" s="13"/>
      <c r="F27" s="13"/>
      <c r="G27" s="14">
        <f t="shared" si="1"/>
        <v>4</v>
      </c>
      <c r="I27" s="19"/>
      <c r="J27" s="19"/>
    </row>
    <row r="28" spans="1:10" x14ac:dyDescent="0.25">
      <c r="A28" s="12"/>
      <c r="B28" s="13"/>
      <c r="C28" s="13"/>
      <c r="D28" s="13"/>
      <c r="E28" s="13"/>
      <c r="F28" s="13"/>
      <c r="G28" s="14"/>
      <c r="I28" s="19"/>
      <c r="J28" s="19"/>
    </row>
    <row r="29" spans="1:10" x14ac:dyDescent="0.25">
      <c r="A29" s="12"/>
      <c r="B29" s="14" t="s">
        <v>319</v>
      </c>
      <c r="C29" s="13"/>
      <c r="D29" s="13"/>
      <c r="E29" s="13"/>
      <c r="F29" s="13"/>
      <c r="G29" s="14"/>
      <c r="I29" s="19"/>
      <c r="J29" s="19"/>
    </row>
    <row r="30" spans="1:10" x14ac:dyDescent="0.25">
      <c r="A30" s="12">
        <f>A27+1</f>
        <v>18</v>
      </c>
      <c r="B30" s="13" t="s">
        <v>45</v>
      </c>
      <c r="C30" s="13">
        <v>4</v>
      </c>
      <c r="D30" s="13"/>
      <c r="E30" s="13"/>
      <c r="F30" s="13">
        <v>2</v>
      </c>
      <c r="G30" s="14">
        <f t="shared" si="1"/>
        <v>6</v>
      </c>
    </row>
    <row r="31" spans="1:10" x14ac:dyDescent="0.25">
      <c r="A31" s="12"/>
      <c r="B31" s="13"/>
      <c r="C31" s="13"/>
      <c r="D31" s="13"/>
      <c r="E31" s="13"/>
      <c r="F31" s="13"/>
      <c r="G31" s="14"/>
    </row>
    <row r="32" spans="1:10" x14ac:dyDescent="0.25">
      <c r="A32" s="12"/>
      <c r="B32" s="14" t="s">
        <v>317</v>
      </c>
      <c r="C32" s="13"/>
      <c r="D32" s="13"/>
      <c r="E32" s="13"/>
      <c r="F32" s="13"/>
      <c r="G32" s="14"/>
    </row>
    <row r="33" spans="1:10" x14ac:dyDescent="0.25">
      <c r="A33" s="12">
        <f>A30+1</f>
        <v>19</v>
      </c>
      <c r="B33" s="13" t="s">
        <v>50</v>
      </c>
      <c r="C33" s="13">
        <v>1</v>
      </c>
      <c r="D33" s="13"/>
      <c r="E33" s="13"/>
      <c r="F33" s="13"/>
      <c r="G33" s="14">
        <f t="shared" si="1"/>
        <v>1</v>
      </c>
    </row>
    <row r="34" spans="1:10" s="20" customFormat="1" x14ac:dyDescent="0.25">
      <c r="A34" s="9"/>
      <c r="B34" s="14"/>
      <c r="C34" s="9"/>
      <c r="D34" s="14"/>
      <c r="E34" s="14"/>
      <c r="F34" s="9"/>
      <c r="G34" s="14"/>
    </row>
    <row r="35" spans="1:10" s="20" customFormat="1" x14ac:dyDescent="0.25">
      <c r="A35" s="9"/>
      <c r="B35" s="14" t="s">
        <v>309</v>
      </c>
      <c r="C35" s="9"/>
      <c r="D35" s="14"/>
      <c r="E35" s="14"/>
      <c r="F35" s="9"/>
      <c r="G35" s="14"/>
    </row>
    <row r="36" spans="1:10" x14ac:dyDescent="0.25">
      <c r="A36" s="12">
        <f>A33+1</f>
        <v>20</v>
      </c>
      <c r="B36" s="13" t="s">
        <v>7</v>
      </c>
      <c r="C36" s="13">
        <v>1</v>
      </c>
      <c r="D36" s="13"/>
      <c r="E36" s="13"/>
      <c r="F36" s="13">
        <v>2</v>
      </c>
      <c r="G36" s="14">
        <f t="shared" si="1"/>
        <v>3</v>
      </c>
    </row>
    <row r="37" spans="1:10" x14ac:dyDescent="0.25">
      <c r="A37" s="12">
        <f>A36+1</f>
        <v>21</v>
      </c>
      <c r="B37" s="13" t="s">
        <v>8</v>
      </c>
      <c r="C37" s="13">
        <v>31</v>
      </c>
      <c r="D37" s="13"/>
      <c r="E37" s="13"/>
      <c r="F37" s="13">
        <f>10-1</f>
        <v>9</v>
      </c>
      <c r="G37" s="14">
        <f t="shared" si="1"/>
        <v>40</v>
      </c>
      <c r="I37" s="3">
        <f>C38+F38</f>
        <v>43</v>
      </c>
    </row>
    <row r="38" spans="1:10" s="99" customFormat="1" x14ac:dyDescent="0.25">
      <c r="A38" s="97"/>
      <c r="B38" s="98" t="s">
        <v>308</v>
      </c>
      <c r="C38" s="97">
        <f>SUM(C36:C37)</f>
        <v>32</v>
      </c>
      <c r="D38" s="97"/>
      <c r="E38" s="97"/>
      <c r="F38" s="97">
        <f>SUM(F36:F37)</f>
        <v>11</v>
      </c>
      <c r="G38" s="98"/>
    </row>
    <row r="39" spans="1:10" s="20" customFormat="1" x14ac:dyDescent="0.25">
      <c r="A39" s="9"/>
      <c r="B39" s="14"/>
      <c r="C39" s="9"/>
      <c r="D39" s="9"/>
      <c r="E39" s="9"/>
      <c r="F39" s="9"/>
      <c r="G39" s="14"/>
    </row>
    <row r="40" spans="1:10" s="20" customFormat="1" x14ac:dyDescent="0.25">
      <c r="A40" s="9"/>
      <c r="B40" s="14" t="s">
        <v>310</v>
      </c>
      <c r="C40" s="9"/>
      <c r="D40" s="9"/>
      <c r="E40" s="9"/>
      <c r="F40" s="9"/>
      <c r="G40" s="14"/>
    </row>
    <row r="41" spans="1:10" x14ac:dyDescent="0.25">
      <c r="A41" s="12">
        <f>A37+1</f>
        <v>22</v>
      </c>
      <c r="B41" s="13" t="s">
        <v>38</v>
      </c>
      <c r="C41" s="13">
        <v>3</v>
      </c>
      <c r="D41" s="13"/>
      <c r="E41" s="13"/>
      <c r="F41" s="13">
        <f>10+3+2</f>
        <v>15</v>
      </c>
      <c r="G41" s="14">
        <f t="shared" si="1"/>
        <v>18</v>
      </c>
      <c r="I41" s="19"/>
      <c r="J41" s="19"/>
    </row>
    <row r="42" spans="1:10" x14ac:dyDescent="0.25">
      <c r="A42" s="12"/>
      <c r="B42" s="13"/>
      <c r="C42" s="9"/>
      <c r="D42" s="13"/>
      <c r="E42" s="13"/>
      <c r="F42" s="13"/>
      <c r="G42" s="14"/>
      <c r="I42" s="19"/>
      <c r="J42" s="19"/>
    </row>
    <row r="43" spans="1:10" x14ac:dyDescent="0.25">
      <c r="A43" s="12"/>
      <c r="B43" s="14" t="s">
        <v>311</v>
      </c>
      <c r="C43" s="13"/>
      <c r="D43" s="13"/>
      <c r="E43" s="13"/>
      <c r="F43" s="13"/>
      <c r="G43" s="14"/>
      <c r="I43" s="19"/>
      <c r="J43" s="19"/>
    </row>
    <row r="44" spans="1:10" x14ac:dyDescent="0.25">
      <c r="A44" s="12">
        <f>A41+1</f>
        <v>23</v>
      </c>
      <c r="B44" s="13" t="s">
        <v>48</v>
      </c>
      <c r="C44" s="13">
        <v>1</v>
      </c>
      <c r="D44" s="13"/>
      <c r="E44" s="13"/>
      <c r="F44" s="13"/>
      <c r="G44" s="14">
        <f t="shared" si="1"/>
        <v>1</v>
      </c>
    </row>
    <row r="45" spans="1:10" x14ac:dyDescent="0.25">
      <c r="A45" s="12">
        <f>A44+1</f>
        <v>24</v>
      </c>
      <c r="B45" s="13" t="s">
        <v>97</v>
      </c>
      <c r="C45" s="13"/>
      <c r="D45" s="13"/>
      <c r="E45" s="13"/>
      <c r="F45" s="13"/>
      <c r="G45" s="14">
        <f t="shared" si="1"/>
        <v>0</v>
      </c>
    </row>
    <row r="46" spans="1:10" s="20" customFormat="1" x14ac:dyDescent="0.25">
      <c r="A46" s="9"/>
      <c r="B46" s="14"/>
      <c r="C46" s="9"/>
      <c r="D46" s="14"/>
      <c r="E46" s="14"/>
      <c r="F46" s="9">
        <f>SUM(F41:F45)</f>
        <v>15</v>
      </c>
      <c r="G46" s="14"/>
    </row>
    <row r="47" spans="1:10" s="20" customFormat="1" x14ac:dyDescent="0.25">
      <c r="A47" s="9"/>
      <c r="B47" s="14" t="s">
        <v>68</v>
      </c>
      <c r="C47" s="9"/>
      <c r="D47" s="14"/>
      <c r="E47" s="14"/>
      <c r="F47" s="9"/>
      <c r="G47" s="14"/>
    </row>
    <row r="48" spans="1:10" x14ac:dyDescent="0.25">
      <c r="A48" s="12">
        <f>A45+1</f>
        <v>25</v>
      </c>
      <c r="B48" s="13" t="s">
        <v>39</v>
      </c>
      <c r="C48" s="13">
        <v>2</v>
      </c>
      <c r="D48" s="13"/>
      <c r="E48" s="13"/>
      <c r="F48" s="13"/>
      <c r="G48" s="14">
        <f t="shared" si="1"/>
        <v>2</v>
      </c>
      <c r="I48" s="19"/>
      <c r="J48" s="19"/>
    </row>
    <row r="49" spans="1:10" x14ac:dyDescent="0.25">
      <c r="A49" s="12">
        <f>A48+1</f>
        <v>26</v>
      </c>
      <c r="B49" s="13" t="s">
        <v>40</v>
      </c>
      <c r="C49" s="13">
        <v>1</v>
      </c>
      <c r="D49" s="13"/>
      <c r="E49" s="13"/>
      <c r="F49" s="13"/>
      <c r="G49" s="14">
        <f t="shared" si="1"/>
        <v>1</v>
      </c>
      <c r="I49" s="19"/>
      <c r="J49" s="19"/>
    </row>
    <row r="50" spans="1:10" x14ac:dyDescent="0.25">
      <c r="A50" s="12">
        <f t="shared" ref="A50:A75" si="2">A49+1</f>
        <v>27</v>
      </c>
      <c r="B50" s="13" t="s">
        <v>88</v>
      </c>
      <c r="C50" s="13"/>
      <c r="D50" s="13"/>
      <c r="E50" s="13"/>
      <c r="F50" s="13">
        <f>2-1+1</f>
        <v>2</v>
      </c>
      <c r="G50" s="14">
        <f t="shared" si="1"/>
        <v>2</v>
      </c>
    </row>
    <row r="51" spans="1:10" x14ac:dyDescent="0.25">
      <c r="A51" s="12"/>
      <c r="B51" s="13"/>
      <c r="C51" s="13"/>
      <c r="D51" s="13"/>
      <c r="E51" s="13"/>
      <c r="F51" s="13"/>
      <c r="G51" s="14"/>
    </row>
    <row r="52" spans="1:10" x14ac:dyDescent="0.25">
      <c r="A52" s="12"/>
      <c r="B52" s="14" t="s">
        <v>312</v>
      </c>
      <c r="C52" s="13"/>
      <c r="D52" s="13"/>
      <c r="E52" s="13"/>
      <c r="F52" s="13"/>
      <c r="G52" s="14"/>
    </row>
    <row r="53" spans="1:10" x14ac:dyDescent="0.25">
      <c r="A53" s="12">
        <f>A50+1</f>
        <v>28</v>
      </c>
      <c r="B53" s="13" t="s">
        <v>41</v>
      </c>
      <c r="C53" s="13">
        <v>2</v>
      </c>
      <c r="D53" s="13">
        <v>1</v>
      </c>
      <c r="E53" s="13"/>
      <c r="F53" s="13">
        <v>4</v>
      </c>
      <c r="G53" s="14">
        <f t="shared" si="1"/>
        <v>7</v>
      </c>
      <c r="I53" s="19"/>
      <c r="J53" s="19"/>
    </row>
    <row r="54" spans="1:10" x14ac:dyDescent="0.25">
      <c r="A54" s="12">
        <f>A53+1</f>
        <v>29</v>
      </c>
      <c r="B54" s="13" t="s">
        <v>339</v>
      </c>
      <c r="C54" s="13"/>
      <c r="D54" s="13"/>
      <c r="E54" s="13"/>
      <c r="F54" s="13">
        <v>1</v>
      </c>
      <c r="G54" s="14">
        <f t="shared" si="1"/>
        <v>1</v>
      </c>
      <c r="I54" s="19"/>
      <c r="J54" s="19"/>
    </row>
    <row r="55" spans="1:10" x14ac:dyDescent="0.25">
      <c r="A55" s="12"/>
      <c r="B55" s="13"/>
      <c r="C55" s="13"/>
      <c r="D55" s="13"/>
      <c r="E55" s="13"/>
      <c r="F55" s="13"/>
      <c r="G55" s="14"/>
      <c r="I55" s="19"/>
      <c r="J55" s="19"/>
    </row>
    <row r="56" spans="1:10" x14ac:dyDescent="0.25">
      <c r="A56" s="12"/>
      <c r="B56" s="14" t="s">
        <v>306</v>
      </c>
      <c r="C56" s="13"/>
      <c r="D56" s="13"/>
      <c r="E56" s="13"/>
      <c r="F56" s="13"/>
      <c r="G56" s="14"/>
      <c r="I56" s="19"/>
      <c r="J56" s="19"/>
    </row>
    <row r="57" spans="1:10" x14ac:dyDescent="0.25">
      <c r="A57" s="12">
        <f>A54+1</f>
        <v>30</v>
      </c>
      <c r="B57" s="13" t="s">
        <v>35</v>
      </c>
      <c r="C57" s="13">
        <f>3-1</f>
        <v>2</v>
      </c>
      <c r="D57" s="13"/>
      <c r="E57" s="13"/>
      <c r="F57" s="13">
        <f>2+4</f>
        <v>6</v>
      </c>
      <c r="G57" s="14">
        <f t="shared" si="1"/>
        <v>8</v>
      </c>
    </row>
    <row r="58" spans="1:10" x14ac:dyDescent="0.25">
      <c r="A58" s="12">
        <f t="shared" si="2"/>
        <v>31</v>
      </c>
      <c r="B58" s="13" t="s">
        <v>92</v>
      </c>
      <c r="C58" s="13">
        <v>5</v>
      </c>
      <c r="D58" s="13"/>
      <c r="E58" s="13"/>
      <c r="F58" s="13">
        <v>7</v>
      </c>
      <c r="G58" s="14">
        <f t="shared" si="1"/>
        <v>12</v>
      </c>
    </row>
    <row r="59" spans="1:10" x14ac:dyDescent="0.25">
      <c r="A59" s="12">
        <f t="shared" si="2"/>
        <v>32</v>
      </c>
      <c r="B59" s="13" t="s">
        <v>94</v>
      </c>
      <c r="C59" s="13">
        <v>4</v>
      </c>
      <c r="D59" s="13"/>
      <c r="E59" s="13"/>
      <c r="F59" s="13">
        <v>4</v>
      </c>
      <c r="G59" s="14">
        <f t="shared" si="1"/>
        <v>8</v>
      </c>
    </row>
    <row r="60" spans="1:10" x14ac:dyDescent="0.25">
      <c r="A60" s="12"/>
      <c r="B60" s="13"/>
      <c r="C60" s="13"/>
      <c r="D60" s="13"/>
      <c r="E60" s="13"/>
      <c r="F60" s="13"/>
      <c r="G60" s="14"/>
    </row>
    <row r="61" spans="1:10" x14ac:dyDescent="0.25">
      <c r="A61" s="12"/>
      <c r="B61" s="14" t="s">
        <v>313</v>
      </c>
      <c r="C61" s="13"/>
      <c r="D61" s="13"/>
      <c r="E61" s="13"/>
      <c r="F61" s="13"/>
      <c r="G61" s="14"/>
    </row>
    <row r="62" spans="1:10" x14ac:dyDescent="0.25">
      <c r="A62" s="12">
        <f>A59+1</f>
        <v>33</v>
      </c>
      <c r="B62" s="13" t="s">
        <v>289</v>
      </c>
      <c r="C62" s="13">
        <v>1</v>
      </c>
      <c r="D62" s="13"/>
      <c r="E62" s="13"/>
      <c r="F62" s="13"/>
      <c r="G62" s="14">
        <f t="shared" si="1"/>
        <v>1</v>
      </c>
    </row>
    <row r="63" spans="1:10" x14ac:dyDescent="0.25">
      <c r="A63" s="12">
        <f t="shared" si="2"/>
        <v>34</v>
      </c>
      <c r="B63" s="13" t="s">
        <v>290</v>
      </c>
      <c r="C63" s="13">
        <v>2</v>
      </c>
      <c r="D63" s="13"/>
      <c r="E63" s="13"/>
      <c r="F63" s="13"/>
      <c r="G63" s="14">
        <f t="shared" si="1"/>
        <v>2</v>
      </c>
    </row>
    <row r="64" spans="1:10" x14ac:dyDescent="0.25">
      <c r="A64" s="12">
        <f t="shared" si="2"/>
        <v>35</v>
      </c>
      <c r="B64" s="13" t="s">
        <v>291</v>
      </c>
      <c r="C64" s="13">
        <v>1</v>
      </c>
      <c r="D64" s="13"/>
      <c r="E64" s="13"/>
      <c r="F64" s="13"/>
      <c r="G64" s="14">
        <f t="shared" si="1"/>
        <v>1</v>
      </c>
    </row>
    <row r="65" spans="1:7" x14ac:dyDescent="0.25">
      <c r="A65" s="12">
        <f t="shared" si="2"/>
        <v>36</v>
      </c>
      <c r="B65" s="13" t="s">
        <v>292</v>
      </c>
      <c r="C65" s="13">
        <v>4</v>
      </c>
      <c r="D65" s="13"/>
      <c r="E65" s="13"/>
      <c r="F65" s="13">
        <v>2</v>
      </c>
      <c r="G65" s="14">
        <f t="shared" si="1"/>
        <v>6</v>
      </c>
    </row>
    <row r="66" spans="1:7" x14ac:dyDescent="0.25">
      <c r="A66" s="12"/>
      <c r="B66" s="13"/>
      <c r="C66" s="13"/>
      <c r="D66" s="13"/>
      <c r="E66" s="13"/>
      <c r="F66" s="13"/>
      <c r="G66" s="14"/>
    </row>
    <row r="67" spans="1:7" x14ac:dyDescent="0.25">
      <c r="A67" s="12"/>
      <c r="B67" s="14" t="s">
        <v>314</v>
      </c>
      <c r="C67" s="13"/>
      <c r="D67" s="13"/>
      <c r="E67" s="13"/>
      <c r="F67" s="13"/>
      <c r="G67" s="14"/>
    </row>
    <row r="68" spans="1:7" x14ac:dyDescent="0.25">
      <c r="A68" s="12">
        <f>A65+1</f>
        <v>37</v>
      </c>
      <c r="B68" s="13" t="s">
        <v>400</v>
      </c>
      <c r="C68" s="13">
        <v>1</v>
      </c>
      <c r="D68" s="13"/>
      <c r="E68" s="13"/>
      <c r="F68" s="13">
        <v>1</v>
      </c>
      <c r="G68" s="14"/>
    </row>
    <row r="69" spans="1:7" x14ac:dyDescent="0.25">
      <c r="A69" s="12">
        <f>A68+1</f>
        <v>38</v>
      </c>
      <c r="B69" s="13" t="s">
        <v>14</v>
      </c>
      <c r="C69" s="13">
        <v>3</v>
      </c>
      <c r="D69" s="13"/>
      <c r="E69" s="13"/>
      <c r="F69" s="13">
        <f>6+1</f>
        <v>7</v>
      </c>
      <c r="G69" s="14">
        <f t="shared" ref="G69:G104" si="3">C69+D69+F69</f>
        <v>10</v>
      </c>
    </row>
    <row r="70" spans="1:7" x14ac:dyDescent="0.25">
      <c r="A70" s="12">
        <f t="shared" si="2"/>
        <v>39</v>
      </c>
      <c r="B70" s="13" t="s">
        <v>245</v>
      </c>
      <c r="C70" s="13">
        <v>5</v>
      </c>
      <c r="D70" s="13"/>
      <c r="E70" s="13"/>
      <c r="F70" s="13"/>
      <c r="G70" s="14">
        <f t="shared" si="3"/>
        <v>5</v>
      </c>
    </row>
    <row r="71" spans="1:7" x14ac:dyDescent="0.25">
      <c r="A71" s="12"/>
      <c r="B71" s="13"/>
      <c r="C71" s="13"/>
      <c r="D71" s="13"/>
      <c r="E71" s="13"/>
      <c r="F71" s="13"/>
      <c r="G71" s="14"/>
    </row>
    <row r="72" spans="1:7" x14ac:dyDescent="0.25">
      <c r="A72" s="12"/>
      <c r="B72" s="14" t="s">
        <v>315</v>
      </c>
      <c r="C72" s="13"/>
      <c r="D72" s="13"/>
      <c r="E72" s="13"/>
      <c r="F72" s="13"/>
      <c r="G72" s="14"/>
    </row>
    <row r="73" spans="1:7" x14ac:dyDescent="0.25">
      <c r="A73" s="12">
        <f>A70+1</f>
        <v>40</v>
      </c>
      <c r="B73" s="13" t="s">
        <v>16</v>
      </c>
      <c r="C73" s="13">
        <v>2</v>
      </c>
      <c r="D73" s="13"/>
      <c r="E73" s="13"/>
      <c r="F73" s="13">
        <v>2</v>
      </c>
      <c r="G73" s="14">
        <f t="shared" si="3"/>
        <v>4</v>
      </c>
    </row>
    <row r="74" spans="1:7" x14ac:dyDescent="0.25">
      <c r="A74" s="12">
        <f t="shared" si="2"/>
        <v>41</v>
      </c>
      <c r="B74" s="13" t="s">
        <v>17</v>
      </c>
      <c r="C74" s="13">
        <v>1</v>
      </c>
      <c r="D74" s="13"/>
      <c r="E74" s="13"/>
      <c r="F74" s="13"/>
      <c r="G74" s="14">
        <f t="shared" si="3"/>
        <v>1</v>
      </c>
    </row>
    <row r="75" spans="1:7" x14ac:dyDescent="0.25">
      <c r="A75" s="12">
        <f t="shared" si="2"/>
        <v>42</v>
      </c>
      <c r="B75" s="13" t="s">
        <v>51</v>
      </c>
      <c r="C75" s="13">
        <v>1</v>
      </c>
      <c r="D75" s="13"/>
      <c r="E75" s="13"/>
      <c r="F75" s="13"/>
      <c r="G75" s="14">
        <f t="shared" si="3"/>
        <v>1</v>
      </c>
    </row>
    <row r="76" spans="1:7" x14ac:dyDescent="0.25">
      <c r="A76" s="12"/>
      <c r="B76" s="13"/>
      <c r="C76" s="13"/>
      <c r="D76" s="13"/>
      <c r="E76" s="13"/>
      <c r="F76" s="13"/>
      <c r="G76" s="14"/>
    </row>
    <row r="77" spans="1:7" x14ac:dyDescent="0.25">
      <c r="A77" s="12"/>
      <c r="B77" s="14" t="s">
        <v>316</v>
      </c>
      <c r="C77" s="13"/>
      <c r="D77" s="13"/>
      <c r="E77" s="13"/>
      <c r="F77" s="13"/>
      <c r="G77" s="14"/>
    </row>
    <row r="78" spans="1:7" x14ac:dyDescent="0.25">
      <c r="A78" s="12">
        <f>A75+1</f>
        <v>43</v>
      </c>
      <c r="B78" s="13" t="s">
        <v>49</v>
      </c>
      <c r="C78" s="13">
        <f>2-1</f>
        <v>1</v>
      </c>
      <c r="D78" s="13">
        <v>1</v>
      </c>
      <c r="E78" s="13"/>
      <c r="F78" s="13">
        <f>1+1</f>
        <v>2</v>
      </c>
      <c r="G78" s="14">
        <f t="shared" si="3"/>
        <v>4</v>
      </c>
    </row>
    <row r="79" spans="1:7" s="20" customFormat="1" x14ac:dyDescent="0.25">
      <c r="A79" s="9"/>
      <c r="B79" s="14"/>
      <c r="C79" s="9"/>
      <c r="D79" s="14"/>
      <c r="E79" s="14"/>
      <c r="F79" s="9">
        <f>SUM(F48:F78)</f>
        <v>38</v>
      </c>
      <c r="G79" s="14">
        <f t="shared" si="3"/>
        <v>38</v>
      </c>
    </row>
    <row r="80" spans="1:7" s="20" customFormat="1" x14ac:dyDescent="0.25">
      <c r="A80" s="12">
        <f>A78+1</f>
        <v>44</v>
      </c>
      <c r="B80" s="14" t="s">
        <v>326</v>
      </c>
      <c r="C80" s="9"/>
      <c r="D80" s="14"/>
      <c r="E80" s="14"/>
      <c r="F80" s="9"/>
      <c r="G80" s="14"/>
    </row>
    <row r="81" spans="1:7" s="20" customFormat="1" x14ac:dyDescent="0.25">
      <c r="A81" s="9"/>
      <c r="B81" s="16" t="s">
        <v>327</v>
      </c>
      <c r="C81" s="107">
        <v>1</v>
      </c>
      <c r="D81" s="14"/>
      <c r="E81" s="14"/>
      <c r="F81" s="9"/>
      <c r="G81" s="14">
        <f t="shared" si="3"/>
        <v>1</v>
      </c>
    </row>
    <row r="82" spans="1:7" s="20" customFormat="1" x14ac:dyDescent="0.25">
      <c r="A82" s="9"/>
      <c r="B82" s="16"/>
      <c r="C82" s="107"/>
      <c r="D82" s="14"/>
      <c r="E82" s="14"/>
      <c r="F82" s="9"/>
      <c r="G82" s="14"/>
    </row>
    <row r="83" spans="1:7" s="20" customFormat="1" x14ac:dyDescent="0.25">
      <c r="A83" s="9">
        <v>47</v>
      </c>
      <c r="B83" s="14" t="s">
        <v>370</v>
      </c>
      <c r="C83" s="107">
        <v>1</v>
      </c>
      <c r="D83" s="14"/>
      <c r="E83" s="14"/>
      <c r="F83" s="9"/>
      <c r="G83" s="14"/>
    </row>
    <row r="84" spans="1:7" s="20" customFormat="1" x14ac:dyDescent="0.25">
      <c r="A84" s="9"/>
      <c r="B84" s="16"/>
      <c r="C84" s="107"/>
      <c r="D84" s="14"/>
      <c r="E84" s="14"/>
      <c r="F84" s="9"/>
      <c r="G84" s="14"/>
    </row>
    <row r="85" spans="1:7" s="20" customFormat="1" x14ac:dyDescent="0.25">
      <c r="A85" s="9"/>
      <c r="B85" s="14" t="s">
        <v>191</v>
      </c>
      <c r="C85" s="9"/>
      <c r="D85" s="14"/>
      <c r="E85" s="14"/>
      <c r="F85" s="9"/>
      <c r="G85" s="14"/>
    </row>
    <row r="86" spans="1:7" x14ac:dyDescent="0.25">
      <c r="A86" s="12">
        <f>A83+1</f>
        <v>48</v>
      </c>
      <c r="B86" s="13" t="s">
        <v>294</v>
      </c>
      <c r="C86" s="13">
        <v>1</v>
      </c>
      <c r="D86" s="13"/>
      <c r="E86" s="13"/>
      <c r="F86" s="13"/>
      <c r="G86" s="14">
        <f t="shared" si="3"/>
        <v>1</v>
      </c>
    </row>
    <row r="87" spans="1:7" x14ac:dyDescent="0.25">
      <c r="A87" s="70">
        <f>A86+1</f>
        <v>49</v>
      </c>
      <c r="B87" s="13" t="s">
        <v>328</v>
      </c>
      <c r="C87" s="13">
        <v>2</v>
      </c>
      <c r="D87" s="13"/>
      <c r="E87" s="13"/>
      <c r="F87" s="13"/>
      <c r="G87" s="14">
        <f t="shared" si="3"/>
        <v>2</v>
      </c>
    </row>
    <row r="88" spans="1:7" x14ac:dyDescent="0.25">
      <c r="A88" s="70">
        <f t="shared" ref="A88:A104" si="4">A87+1</f>
        <v>50</v>
      </c>
      <c r="B88" s="13" t="s">
        <v>440</v>
      </c>
      <c r="C88" s="13">
        <v>2</v>
      </c>
      <c r="D88" s="13"/>
      <c r="E88" s="13"/>
      <c r="F88" s="13">
        <v>3</v>
      </c>
      <c r="G88" s="14">
        <f t="shared" si="3"/>
        <v>5</v>
      </c>
    </row>
    <row r="89" spans="1:7" x14ac:dyDescent="0.25">
      <c r="A89" s="70">
        <f t="shared" si="4"/>
        <v>51</v>
      </c>
      <c r="B89" s="13" t="s">
        <v>404</v>
      </c>
      <c r="C89" s="13">
        <v>1</v>
      </c>
      <c r="D89" s="13"/>
      <c r="E89" s="13"/>
      <c r="F89" s="13"/>
      <c r="G89" s="14"/>
    </row>
    <row r="90" spans="1:7" x14ac:dyDescent="0.25">
      <c r="A90" s="70">
        <f t="shared" si="4"/>
        <v>52</v>
      </c>
      <c r="B90" s="13" t="s">
        <v>391</v>
      </c>
      <c r="C90" s="13">
        <v>1</v>
      </c>
      <c r="D90" s="13"/>
      <c r="E90" s="13"/>
      <c r="F90" s="13">
        <v>1</v>
      </c>
      <c r="G90" s="14">
        <f t="shared" si="3"/>
        <v>2</v>
      </c>
    </row>
    <row r="91" spans="1:7" x14ac:dyDescent="0.25">
      <c r="A91" s="70">
        <f t="shared" si="4"/>
        <v>53</v>
      </c>
      <c r="B91" s="13" t="s">
        <v>441</v>
      </c>
      <c r="C91" s="13">
        <v>1</v>
      </c>
      <c r="D91" s="13"/>
      <c r="E91" s="13"/>
      <c r="F91" s="13"/>
      <c r="G91" s="14">
        <f t="shared" si="3"/>
        <v>1</v>
      </c>
    </row>
    <row r="92" spans="1:7" x14ac:dyDescent="0.25">
      <c r="A92" s="70">
        <f t="shared" si="4"/>
        <v>54</v>
      </c>
      <c r="B92" s="13" t="s">
        <v>373</v>
      </c>
      <c r="C92" s="13">
        <v>3</v>
      </c>
      <c r="D92" s="13"/>
      <c r="E92" s="13"/>
      <c r="F92" s="13"/>
      <c r="G92" s="14">
        <f t="shared" si="3"/>
        <v>3</v>
      </c>
    </row>
    <row r="93" spans="1:7" x14ac:dyDescent="0.25">
      <c r="A93" s="70">
        <f t="shared" si="4"/>
        <v>55</v>
      </c>
      <c r="B93" s="13" t="s">
        <v>296</v>
      </c>
      <c r="C93" s="13">
        <v>1</v>
      </c>
      <c r="D93" s="13"/>
      <c r="E93" s="13"/>
      <c r="F93" s="13">
        <v>1</v>
      </c>
      <c r="G93" s="14">
        <f t="shared" si="3"/>
        <v>2</v>
      </c>
    </row>
    <row r="94" spans="1:7" x14ac:dyDescent="0.25">
      <c r="A94" s="70">
        <f t="shared" si="4"/>
        <v>56</v>
      </c>
      <c r="B94" s="14" t="s">
        <v>442</v>
      </c>
      <c r="C94" s="13">
        <v>4</v>
      </c>
      <c r="D94" s="13"/>
      <c r="E94" s="13"/>
      <c r="F94" s="13">
        <v>2</v>
      </c>
      <c r="G94" s="14">
        <f t="shared" si="3"/>
        <v>6</v>
      </c>
    </row>
    <row r="95" spans="1:7" x14ac:dyDescent="0.25">
      <c r="A95" s="70">
        <f t="shared" si="4"/>
        <v>57</v>
      </c>
      <c r="B95" s="13" t="s">
        <v>443</v>
      </c>
      <c r="C95" s="13">
        <v>3</v>
      </c>
      <c r="D95" s="13"/>
      <c r="E95" s="13"/>
      <c r="F95" s="13">
        <v>3</v>
      </c>
      <c r="G95" s="14">
        <f t="shared" si="3"/>
        <v>6</v>
      </c>
    </row>
    <row r="96" spans="1:7" x14ac:dyDescent="0.25">
      <c r="A96" s="70">
        <f t="shared" si="4"/>
        <v>58</v>
      </c>
      <c r="B96" s="264" t="s">
        <v>439</v>
      </c>
      <c r="C96" s="13"/>
      <c r="D96" s="13"/>
      <c r="E96" s="13"/>
      <c r="F96" s="13">
        <f>2+1+2+1+1</f>
        <v>7</v>
      </c>
      <c r="G96" s="14">
        <f t="shared" si="3"/>
        <v>7</v>
      </c>
    </row>
    <row r="97" spans="1:8" x14ac:dyDescent="0.25">
      <c r="A97" s="70">
        <f t="shared" si="4"/>
        <v>59</v>
      </c>
      <c r="B97" s="13" t="s">
        <v>58</v>
      </c>
      <c r="C97" s="13">
        <v>1</v>
      </c>
      <c r="D97" s="13"/>
      <c r="E97" s="13"/>
      <c r="F97" s="13"/>
      <c r="G97" s="14">
        <f t="shared" si="3"/>
        <v>1</v>
      </c>
    </row>
    <row r="98" spans="1:8" x14ac:dyDescent="0.25">
      <c r="A98" s="70">
        <f t="shared" si="4"/>
        <v>60</v>
      </c>
      <c r="B98" s="13" t="s">
        <v>444</v>
      </c>
      <c r="C98" s="13"/>
      <c r="D98" s="13"/>
      <c r="E98" s="13"/>
      <c r="F98" s="13">
        <v>3</v>
      </c>
      <c r="G98" s="14">
        <f t="shared" si="3"/>
        <v>3</v>
      </c>
    </row>
    <row r="99" spans="1:8" x14ac:dyDescent="0.25">
      <c r="A99" s="70">
        <f t="shared" si="4"/>
        <v>61</v>
      </c>
      <c r="B99" s="13" t="s">
        <v>445</v>
      </c>
      <c r="C99" s="13"/>
      <c r="D99" s="13"/>
      <c r="E99" s="13"/>
      <c r="F99" s="13">
        <v>2</v>
      </c>
      <c r="G99" s="14">
        <f t="shared" si="3"/>
        <v>2</v>
      </c>
    </row>
    <row r="100" spans="1:8" x14ac:dyDescent="0.25">
      <c r="A100" s="70">
        <f t="shared" si="4"/>
        <v>62</v>
      </c>
      <c r="B100" s="13" t="s">
        <v>273</v>
      </c>
      <c r="C100" s="13"/>
      <c r="D100" s="13"/>
      <c r="E100" s="13"/>
      <c r="F100" s="13">
        <v>1</v>
      </c>
      <c r="G100" s="14">
        <f t="shared" si="3"/>
        <v>1</v>
      </c>
    </row>
    <row r="101" spans="1:8" x14ac:dyDescent="0.25">
      <c r="A101" s="70">
        <f t="shared" si="4"/>
        <v>63</v>
      </c>
      <c r="B101" s="13" t="s">
        <v>244</v>
      </c>
      <c r="C101" s="13"/>
      <c r="D101" s="13"/>
      <c r="E101" s="13"/>
      <c r="F101" s="13">
        <v>1</v>
      </c>
      <c r="G101" s="14">
        <f t="shared" si="3"/>
        <v>1</v>
      </c>
    </row>
    <row r="102" spans="1:8" x14ac:dyDescent="0.25">
      <c r="A102" s="70">
        <f t="shared" si="4"/>
        <v>64</v>
      </c>
      <c r="B102" s="13" t="s">
        <v>103</v>
      </c>
      <c r="C102" s="13">
        <f>19-1-1-1</f>
        <v>16</v>
      </c>
      <c r="D102" s="13"/>
      <c r="E102" s="13"/>
      <c r="F102" s="13">
        <f>1+1+8+5+10+6+2+4+19+6+13+8</f>
        <v>83</v>
      </c>
      <c r="G102" s="14">
        <f>C102+D102+F102</f>
        <v>99</v>
      </c>
    </row>
    <row r="103" spans="1:8" x14ac:dyDescent="0.25">
      <c r="A103" s="70">
        <f t="shared" si="4"/>
        <v>65</v>
      </c>
      <c r="B103" s="13" t="s">
        <v>20</v>
      </c>
      <c r="C103" s="13">
        <v>1</v>
      </c>
      <c r="D103" s="13"/>
      <c r="E103" s="13"/>
      <c r="F103" s="13"/>
      <c r="G103" s="14">
        <f t="shared" si="3"/>
        <v>1</v>
      </c>
    </row>
    <row r="104" spans="1:8" x14ac:dyDescent="0.25">
      <c r="A104" s="70">
        <f t="shared" si="4"/>
        <v>66</v>
      </c>
      <c r="B104" s="13" t="s">
        <v>21</v>
      </c>
      <c r="C104" s="13">
        <v>1</v>
      </c>
      <c r="D104" s="13"/>
      <c r="E104" s="13"/>
      <c r="F104" s="13"/>
      <c r="G104" s="14">
        <f t="shared" si="3"/>
        <v>1</v>
      </c>
    </row>
    <row r="105" spans="1:8" s="20" customFormat="1" x14ac:dyDescent="0.25">
      <c r="A105" s="9"/>
      <c r="B105" s="14" t="s">
        <v>307</v>
      </c>
      <c r="C105" s="9">
        <f>SUM(C86:C104)</f>
        <v>38</v>
      </c>
      <c r="D105" s="14"/>
      <c r="E105" s="14"/>
      <c r="F105" s="9">
        <f>SUM(F88:F104)</f>
        <v>107</v>
      </c>
      <c r="G105" s="14"/>
    </row>
    <row r="106" spans="1:8" x14ac:dyDescent="0.25">
      <c r="A106" s="12"/>
      <c r="B106" s="14" t="s">
        <v>5</v>
      </c>
      <c r="C106" s="9">
        <f>C4+C18+C24+SUM(C27:C33)+C38+SUM(C41:C81)+C105+C83</f>
        <v>258</v>
      </c>
      <c r="D106" s="16">
        <f>SUM(D6:D105)</f>
        <v>15</v>
      </c>
      <c r="E106" s="16">
        <f>SUM(E6:E105)</f>
        <v>0</v>
      </c>
      <c r="F106" s="9">
        <f>F18+F24+F38+F46+F79+F105+F30</f>
        <v>257</v>
      </c>
      <c r="G106" s="14">
        <f>C106+D106+F106</f>
        <v>530</v>
      </c>
      <c r="H106" s="68" t="s">
        <v>437</v>
      </c>
    </row>
    <row r="107" spans="1:8" x14ac:dyDescent="0.25">
      <c r="A107" s="29"/>
      <c r="B107" s="61"/>
      <c r="C107" s="260"/>
      <c r="D107" s="61">
        <f>SUM(C106:D106)</f>
        <v>273</v>
      </c>
      <c r="E107" s="263" t="s">
        <v>436</v>
      </c>
      <c r="G107" s="260">
        <f>C106+F106</f>
        <v>515</v>
      </c>
      <c r="H107" s="68" t="s">
        <v>432</v>
      </c>
    </row>
    <row r="108" spans="1:8" x14ac:dyDescent="0.25">
      <c r="A108" s="29"/>
      <c r="B108" s="61"/>
      <c r="C108" s="260"/>
      <c r="D108" s="61"/>
      <c r="E108" s="27"/>
      <c r="F108" s="260"/>
      <c r="G108" s="61"/>
    </row>
    <row r="109" spans="1:8" x14ac:dyDescent="0.25">
      <c r="A109" s="29"/>
      <c r="B109" s="61"/>
      <c r="C109" s="331" t="s">
        <v>274</v>
      </c>
      <c r="D109" s="331"/>
      <c r="E109" s="331"/>
      <c r="F109" s="331"/>
      <c r="G109" s="331"/>
    </row>
    <row r="110" spans="1:8" x14ac:dyDescent="0.25">
      <c r="A110" s="29"/>
      <c r="B110" s="61"/>
      <c r="C110" s="261" t="s">
        <v>145</v>
      </c>
      <c r="D110" s="43"/>
      <c r="E110" s="43"/>
      <c r="F110" s="261"/>
      <c r="G110" s="261"/>
    </row>
    <row r="111" spans="1:8" x14ac:dyDescent="0.25">
      <c r="A111" s="29"/>
      <c r="B111" s="61"/>
      <c r="C111" s="261"/>
      <c r="D111" s="43"/>
      <c r="E111" s="43"/>
      <c r="F111" s="261"/>
      <c r="G111" s="261"/>
    </row>
    <row r="112" spans="1:8" x14ac:dyDescent="0.25">
      <c r="A112" s="29"/>
      <c r="B112" s="61"/>
      <c r="C112" s="261"/>
      <c r="D112" s="43"/>
      <c r="E112" s="43"/>
      <c r="F112" s="262"/>
      <c r="G112" s="261"/>
    </row>
    <row r="113" spans="1:7" x14ac:dyDescent="0.25">
      <c r="A113" s="29"/>
      <c r="B113" s="61"/>
      <c r="C113" s="261"/>
      <c r="D113" s="43"/>
      <c r="E113" s="43"/>
      <c r="F113" s="262"/>
      <c r="G113" s="261"/>
    </row>
    <row r="114" spans="1:7" x14ac:dyDescent="0.25">
      <c r="C114" s="199" t="s">
        <v>394</v>
      </c>
      <c r="D114" s="17"/>
      <c r="E114" s="17"/>
      <c r="G114" s="262"/>
    </row>
    <row r="115" spans="1:7" x14ac:dyDescent="0.25">
      <c r="C115" s="17" t="s">
        <v>395</v>
      </c>
      <c r="D115" s="17"/>
      <c r="E115" s="17"/>
      <c r="G115" s="262"/>
    </row>
    <row r="122" spans="1:7" x14ac:dyDescent="0.25">
      <c r="C122" s="56"/>
    </row>
    <row r="123" spans="1:7" x14ac:dyDescent="0.25">
      <c r="B123" s="56"/>
      <c r="C123" s="56"/>
      <c r="F123" s="56"/>
    </row>
    <row r="124" spans="1:7" x14ac:dyDescent="0.25">
      <c r="B124" s="56"/>
      <c r="C124" s="56"/>
    </row>
    <row r="125" spans="1:7" x14ac:dyDescent="0.25">
      <c r="B125" s="56"/>
      <c r="C125" s="56"/>
    </row>
    <row r="126" spans="1:7" x14ac:dyDescent="0.25">
      <c r="B126" s="56"/>
      <c r="C126" s="56"/>
    </row>
    <row r="127" spans="1:7" x14ac:dyDescent="0.25">
      <c r="B127" s="56"/>
      <c r="C127" s="56"/>
    </row>
    <row r="128" spans="1:7" x14ac:dyDescent="0.25">
      <c r="B128" s="56"/>
      <c r="C128" s="56"/>
    </row>
    <row r="129" spans="3:3" x14ac:dyDescent="0.25">
      <c r="C129" s="56"/>
    </row>
  </sheetData>
  <mergeCells count="8">
    <mergeCell ref="G2:G3"/>
    <mergeCell ref="C109:G109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selection activeCell="A2" sqref="A2:A3"/>
    </sheetView>
  </sheetViews>
  <sheetFormatPr defaultRowHeight="15" x14ac:dyDescent="0.25"/>
  <cols>
    <col min="1" max="1" width="5.42578125" style="1" customWidth="1"/>
    <col min="2" max="2" width="66.5703125" style="3" customWidth="1"/>
    <col min="3" max="3" width="9" style="3" customWidth="1"/>
    <col min="4" max="5" width="9.5703125" style="3" customWidth="1"/>
    <col min="6" max="6" width="8.85546875" style="3" customWidth="1"/>
    <col min="7" max="7" width="8.42578125" style="20" customWidth="1"/>
    <col min="8" max="16384" width="9.140625" style="3"/>
  </cols>
  <sheetData>
    <row r="1" spans="1:10" x14ac:dyDescent="0.25">
      <c r="A1" s="18" t="s">
        <v>447</v>
      </c>
      <c r="B1" s="18"/>
      <c r="C1" s="18"/>
    </row>
    <row r="2" spans="1:10" s="6" customFormat="1" x14ac:dyDescent="0.25">
      <c r="A2" s="333" t="s">
        <v>0</v>
      </c>
      <c r="B2" s="333" t="s">
        <v>1</v>
      </c>
      <c r="C2" s="333" t="s">
        <v>2</v>
      </c>
      <c r="D2" s="323" t="s">
        <v>82</v>
      </c>
      <c r="E2" s="323" t="s">
        <v>431</v>
      </c>
      <c r="F2" s="333" t="s">
        <v>3</v>
      </c>
      <c r="G2" s="333" t="s">
        <v>5</v>
      </c>
    </row>
    <row r="3" spans="1:10" s="6" customFormat="1" x14ac:dyDescent="0.25">
      <c r="A3" s="334"/>
      <c r="B3" s="334"/>
      <c r="C3" s="334"/>
      <c r="D3" s="324"/>
      <c r="E3" s="324"/>
      <c r="F3" s="334"/>
      <c r="G3" s="334"/>
    </row>
    <row r="4" spans="1:10" s="104" customFormat="1" x14ac:dyDescent="0.25">
      <c r="A4" s="101">
        <v>1</v>
      </c>
      <c r="B4" s="102" t="s">
        <v>37</v>
      </c>
      <c r="C4" s="103">
        <v>13</v>
      </c>
      <c r="D4" s="103"/>
      <c r="E4" s="103"/>
      <c r="F4" s="103"/>
      <c r="G4" s="98">
        <f>C4+D4+F4</f>
        <v>13</v>
      </c>
    </row>
    <row r="5" spans="1:10" s="63" customFormat="1" x14ac:dyDescent="0.25">
      <c r="A5" s="7"/>
      <c r="B5" s="11" t="s">
        <v>63</v>
      </c>
      <c r="C5" s="265"/>
      <c r="D5" s="265"/>
      <c r="E5" s="265"/>
      <c r="F5" s="265"/>
      <c r="G5" s="14"/>
    </row>
    <row r="6" spans="1:10" x14ac:dyDescent="0.25">
      <c r="A6" s="12">
        <f>A4+1</f>
        <v>2</v>
      </c>
      <c r="B6" s="13" t="s">
        <v>23</v>
      </c>
      <c r="C6" s="13">
        <v>4</v>
      </c>
      <c r="D6" s="13">
        <v>9</v>
      </c>
      <c r="E6" s="13"/>
      <c r="F6" s="13">
        <f>4+1+3+2</f>
        <v>10</v>
      </c>
      <c r="G6" s="14">
        <f>C6+D6+F6</f>
        <v>23</v>
      </c>
      <c r="I6" s="19"/>
      <c r="J6" s="19"/>
    </row>
    <row r="7" spans="1:10" x14ac:dyDescent="0.25">
      <c r="A7" s="12">
        <f t="shared" ref="A7:A17" si="0">A6+1</f>
        <v>3</v>
      </c>
      <c r="B7" s="13" t="s">
        <v>140</v>
      </c>
      <c r="C7" s="13">
        <v>1</v>
      </c>
      <c r="D7" s="13"/>
      <c r="E7" s="13"/>
      <c r="F7" s="13"/>
      <c r="G7" s="14">
        <f t="shared" ref="G7:G65" si="1">C7+D7+F7</f>
        <v>1</v>
      </c>
      <c r="I7" s="19"/>
      <c r="J7" s="19"/>
    </row>
    <row r="8" spans="1:10" x14ac:dyDescent="0.25">
      <c r="A8" s="12">
        <f t="shared" si="0"/>
        <v>4</v>
      </c>
      <c r="B8" s="13" t="s">
        <v>24</v>
      </c>
      <c r="C8" s="13">
        <v>2</v>
      </c>
      <c r="D8" s="13"/>
      <c r="E8" s="13"/>
      <c r="F8" s="13"/>
      <c r="G8" s="14">
        <f t="shared" si="1"/>
        <v>2</v>
      </c>
      <c r="I8" s="19"/>
      <c r="J8" s="19"/>
    </row>
    <row r="9" spans="1:10" x14ac:dyDescent="0.25">
      <c r="A9" s="12">
        <f t="shared" si="0"/>
        <v>5</v>
      </c>
      <c r="B9" s="13" t="s">
        <v>25</v>
      </c>
      <c r="C9" s="13">
        <v>2</v>
      </c>
      <c r="D9" s="13"/>
      <c r="E9" s="13"/>
      <c r="F9" s="13"/>
      <c r="G9" s="14">
        <f t="shared" si="1"/>
        <v>2</v>
      </c>
      <c r="I9" s="19"/>
      <c r="J9" s="19"/>
    </row>
    <row r="10" spans="1:10" x14ac:dyDescent="0.25">
      <c r="A10" s="12">
        <f t="shared" si="0"/>
        <v>6</v>
      </c>
      <c r="B10" s="13" t="s">
        <v>32</v>
      </c>
      <c r="C10" s="13">
        <v>1</v>
      </c>
      <c r="D10" s="13"/>
      <c r="E10" s="13"/>
      <c r="F10" s="13"/>
      <c r="G10" s="14">
        <f t="shared" si="1"/>
        <v>1</v>
      </c>
      <c r="I10" s="19"/>
      <c r="J10" s="19"/>
    </row>
    <row r="11" spans="1:10" x14ac:dyDescent="0.25">
      <c r="A11" s="12">
        <f t="shared" si="0"/>
        <v>7</v>
      </c>
      <c r="B11" s="13" t="s">
        <v>26</v>
      </c>
      <c r="C11" s="13">
        <v>2</v>
      </c>
      <c r="D11" s="13"/>
      <c r="E11" s="13"/>
      <c r="F11" s="13"/>
      <c r="G11" s="14">
        <f t="shared" si="1"/>
        <v>2</v>
      </c>
      <c r="I11" s="19"/>
      <c r="J11" s="19"/>
    </row>
    <row r="12" spans="1:10" x14ac:dyDescent="0.25">
      <c r="A12" s="12">
        <f t="shared" si="0"/>
        <v>8</v>
      </c>
      <c r="B12" s="13" t="s">
        <v>27</v>
      </c>
      <c r="C12" s="13">
        <v>4</v>
      </c>
      <c r="D12" s="13"/>
      <c r="E12" s="13"/>
      <c r="F12" s="13"/>
      <c r="G12" s="14">
        <f t="shared" si="1"/>
        <v>4</v>
      </c>
      <c r="I12" s="19"/>
      <c r="J12" s="19"/>
    </row>
    <row r="13" spans="1:10" x14ac:dyDescent="0.25">
      <c r="A13" s="12">
        <f t="shared" si="0"/>
        <v>9</v>
      </c>
      <c r="B13" s="13" t="s">
        <v>28</v>
      </c>
      <c r="C13" s="13">
        <v>4</v>
      </c>
      <c r="D13" s="13"/>
      <c r="E13" s="13"/>
      <c r="F13" s="13"/>
      <c r="G13" s="14">
        <f t="shared" si="1"/>
        <v>4</v>
      </c>
      <c r="I13" s="19">
        <f>C18-C17-C6</f>
        <v>21</v>
      </c>
      <c r="J13" s="19"/>
    </row>
    <row r="14" spans="1:10" x14ac:dyDescent="0.25">
      <c r="A14" s="12">
        <f t="shared" si="0"/>
        <v>10</v>
      </c>
      <c r="B14" s="13" t="s">
        <v>29</v>
      </c>
      <c r="C14" s="13">
        <v>2</v>
      </c>
      <c r="D14" s="13"/>
      <c r="E14" s="13"/>
      <c r="F14" s="13"/>
      <c r="G14" s="14">
        <f t="shared" si="1"/>
        <v>2</v>
      </c>
      <c r="I14" s="19"/>
      <c r="J14" s="19"/>
    </row>
    <row r="15" spans="1:10" x14ac:dyDescent="0.25">
      <c r="A15" s="12">
        <f t="shared" si="0"/>
        <v>11</v>
      </c>
      <c r="B15" s="13" t="s">
        <v>30</v>
      </c>
      <c r="C15" s="13">
        <v>2</v>
      </c>
      <c r="D15" s="13"/>
      <c r="E15" s="13"/>
      <c r="F15" s="13"/>
      <c r="G15" s="14">
        <f t="shared" si="1"/>
        <v>2</v>
      </c>
      <c r="I15" s="19"/>
      <c r="J15" s="19"/>
    </row>
    <row r="16" spans="1:10" x14ac:dyDescent="0.25">
      <c r="A16" s="12">
        <f t="shared" si="0"/>
        <v>12</v>
      </c>
      <c r="B16" s="13" t="s">
        <v>31</v>
      </c>
      <c r="C16" s="13">
        <v>1</v>
      </c>
      <c r="D16" s="13"/>
      <c r="E16" s="13"/>
      <c r="F16" s="13"/>
      <c r="G16" s="14">
        <f t="shared" si="1"/>
        <v>1</v>
      </c>
      <c r="I16" s="19"/>
      <c r="J16" s="19"/>
    </row>
    <row r="17" spans="1:10" x14ac:dyDescent="0.25">
      <c r="A17" s="12">
        <f t="shared" si="0"/>
        <v>13</v>
      </c>
      <c r="B17" s="13" t="s">
        <v>34</v>
      </c>
      <c r="C17" s="13">
        <v>1</v>
      </c>
      <c r="D17" s="13"/>
      <c r="E17" s="13"/>
      <c r="F17" s="13"/>
      <c r="G17" s="14">
        <f t="shared" si="1"/>
        <v>1</v>
      </c>
      <c r="I17" s="19"/>
      <c r="J17" s="19"/>
    </row>
    <row r="18" spans="1:10" s="99" customFormat="1" x14ac:dyDescent="0.25">
      <c r="A18" s="97"/>
      <c r="B18" s="98" t="s">
        <v>303</v>
      </c>
      <c r="C18" s="97">
        <f>SUM(C6:C17)</f>
        <v>26</v>
      </c>
      <c r="D18" s="98"/>
      <c r="E18" s="98"/>
      <c r="F18" s="98">
        <f>SUM(F6:F17)</f>
        <v>10</v>
      </c>
      <c r="G18" s="98"/>
      <c r="I18" s="100"/>
      <c r="J18" s="100"/>
    </row>
    <row r="19" spans="1:10" s="20" customFormat="1" x14ac:dyDescent="0.25">
      <c r="A19" s="9"/>
      <c r="B19" s="14"/>
      <c r="C19" s="9"/>
      <c r="D19" s="14"/>
      <c r="E19" s="14"/>
      <c r="F19" s="14"/>
      <c r="G19" s="14"/>
      <c r="H19" s="123"/>
      <c r="I19" s="61"/>
      <c r="J19" s="61"/>
    </row>
    <row r="20" spans="1:10" s="20" customFormat="1" x14ac:dyDescent="0.25">
      <c r="A20" s="9"/>
      <c r="B20" s="14" t="s">
        <v>304</v>
      </c>
      <c r="C20" s="9"/>
      <c r="D20" s="14"/>
      <c r="E20" s="14"/>
      <c r="F20" s="14"/>
      <c r="G20" s="14"/>
      <c r="I20" s="61"/>
      <c r="J20" s="61"/>
    </row>
    <row r="21" spans="1:10" x14ac:dyDescent="0.25">
      <c r="A21" s="12">
        <f>A17+1</f>
        <v>14</v>
      </c>
      <c r="B21" s="13" t="s">
        <v>136</v>
      </c>
      <c r="C21" s="13">
        <v>47</v>
      </c>
      <c r="D21" s="13">
        <v>2</v>
      </c>
      <c r="E21" s="13"/>
      <c r="F21" s="13">
        <f>16</f>
        <v>16</v>
      </c>
      <c r="G21" s="14">
        <f>C21+D21+F21</f>
        <v>65</v>
      </c>
      <c r="I21" s="19">
        <f>C24+F24+4</f>
        <v>174</v>
      </c>
      <c r="J21" s="19"/>
    </row>
    <row r="22" spans="1:10" x14ac:dyDescent="0.25">
      <c r="A22" s="12">
        <f>A21+1</f>
        <v>15</v>
      </c>
      <c r="B22" s="13" t="s">
        <v>44</v>
      </c>
      <c r="C22" s="13">
        <f>48-2-1-1</f>
        <v>44</v>
      </c>
      <c r="D22" s="13">
        <v>2</v>
      </c>
      <c r="E22" s="13"/>
      <c r="F22" s="13">
        <f>57+1</f>
        <v>58</v>
      </c>
      <c r="G22" s="14">
        <f>C22+D22+F22</f>
        <v>104</v>
      </c>
      <c r="I22" s="19"/>
      <c r="J22" s="19"/>
    </row>
    <row r="23" spans="1:10" x14ac:dyDescent="0.25">
      <c r="A23" s="12">
        <f>A22+1</f>
        <v>16</v>
      </c>
      <c r="B23" s="13" t="s">
        <v>22</v>
      </c>
      <c r="C23" s="13">
        <v>5</v>
      </c>
      <c r="D23" s="13"/>
      <c r="E23" s="13"/>
      <c r="F23" s="13"/>
      <c r="G23" s="14">
        <f t="shared" si="1"/>
        <v>5</v>
      </c>
    </row>
    <row r="24" spans="1:10" s="99" customFormat="1" x14ac:dyDescent="0.25">
      <c r="A24" s="97"/>
      <c r="B24" s="98" t="s">
        <v>305</v>
      </c>
      <c r="C24" s="97">
        <f>SUM(C21:C23)</f>
        <v>96</v>
      </c>
      <c r="D24" s="98"/>
      <c r="E24" s="98"/>
      <c r="F24" s="97">
        <f>SUM(F21:F22)</f>
        <v>74</v>
      </c>
      <c r="G24" s="98"/>
    </row>
    <row r="25" spans="1:10" x14ac:dyDescent="0.25">
      <c r="A25" s="12"/>
      <c r="B25" s="13"/>
      <c r="C25" s="13"/>
      <c r="D25" s="13"/>
      <c r="E25" s="13"/>
      <c r="F25" s="13"/>
      <c r="G25" s="14"/>
    </row>
    <row r="26" spans="1:10" x14ac:dyDescent="0.25">
      <c r="A26" s="12"/>
      <c r="B26" s="14" t="s">
        <v>318</v>
      </c>
      <c r="C26" s="13"/>
      <c r="D26" s="13"/>
      <c r="E26" s="13"/>
      <c r="F26" s="13"/>
      <c r="G26" s="14"/>
    </row>
    <row r="27" spans="1:10" x14ac:dyDescent="0.25">
      <c r="A27" s="12">
        <f>A23+1</f>
        <v>17</v>
      </c>
      <c r="B27" s="13" t="s">
        <v>6</v>
      </c>
      <c r="C27" s="13">
        <v>4</v>
      </c>
      <c r="D27" s="13"/>
      <c r="E27" s="13"/>
      <c r="F27" s="13"/>
      <c r="G27" s="14">
        <f t="shared" si="1"/>
        <v>4</v>
      </c>
      <c r="I27" s="19"/>
      <c r="J27" s="19"/>
    </row>
    <row r="28" spans="1:10" x14ac:dyDescent="0.25">
      <c r="A28" s="12"/>
      <c r="B28" s="13"/>
      <c r="C28" s="13"/>
      <c r="D28" s="13"/>
      <c r="E28" s="13"/>
      <c r="F28" s="13"/>
      <c r="G28" s="14"/>
      <c r="I28" s="19"/>
      <c r="J28" s="19"/>
    </row>
    <row r="29" spans="1:10" x14ac:dyDescent="0.25">
      <c r="A29" s="12"/>
      <c r="B29" s="14" t="s">
        <v>319</v>
      </c>
      <c r="C29" s="13"/>
      <c r="D29" s="13"/>
      <c r="E29" s="13"/>
      <c r="F29" s="13"/>
      <c r="G29" s="14"/>
      <c r="I29" s="19"/>
      <c r="J29" s="19"/>
    </row>
    <row r="30" spans="1:10" x14ac:dyDescent="0.25">
      <c r="A30" s="12">
        <f>A27+1</f>
        <v>18</v>
      </c>
      <c r="B30" s="13" t="s">
        <v>45</v>
      </c>
      <c r="C30" s="13">
        <v>4</v>
      </c>
      <c r="D30" s="13"/>
      <c r="E30" s="13"/>
      <c r="F30" s="13">
        <v>2</v>
      </c>
      <c r="G30" s="14">
        <f t="shared" si="1"/>
        <v>6</v>
      </c>
    </row>
    <row r="31" spans="1:10" x14ac:dyDescent="0.25">
      <c r="A31" s="12"/>
      <c r="B31" s="13"/>
      <c r="C31" s="13"/>
      <c r="D31" s="13"/>
      <c r="E31" s="13"/>
      <c r="F31" s="13"/>
      <c r="G31" s="14"/>
    </row>
    <row r="32" spans="1:10" x14ac:dyDescent="0.25">
      <c r="A32" s="12"/>
      <c r="B32" s="14" t="s">
        <v>317</v>
      </c>
      <c r="C32" s="13"/>
      <c r="D32" s="13"/>
      <c r="E32" s="13"/>
      <c r="F32" s="13"/>
      <c r="G32" s="14"/>
    </row>
    <row r="33" spans="1:10" x14ac:dyDescent="0.25">
      <c r="A33" s="12">
        <f>A30+1</f>
        <v>19</v>
      </c>
      <c r="B33" s="13" t="s">
        <v>50</v>
      </c>
      <c r="C33" s="13">
        <v>1</v>
      </c>
      <c r="D33" s="13"/>
      <c r="E33" s="13"/>
      <c r="F33" s="13"/>
      <c r="G33" s="14">
        <f t="shared" si="1"/>
        <v>1</v>
      </c>
    </row>
    <row r="34" spans="1:10" s="20" customFormat="1" x14ac:dyDescent="0.25">
      <c r="A34" s="9"/>
      <c r="B34" s="14"/>
      <c r="C34" s="9"/>
      <c r="D34" s="14"/>
      <c r="E34" s="14"/>
      <c r="F34" s="9"/>
      <c r="G34" s="14"/>
    </row>
    <row r="35" spans="1:10" s="20" customFormat="1" x14ac:dyDescent="0.25">
      <c r="A35" s="9"/>
      <c r="B35" s="14" t="s">
        <v>309</v>
      </c>
      <c r="C35" s="9"/>
      <c r="D35" s="14"/>
      <c r="E35" s="14"/>
      <c r="F35" s="9"/>
      <c r="G35" s="14"/>
    </row>
    <row r="36" spans="1:10" x14ac:dyDescent="0.25">
      <c r="A36" s="12">
        <f>A33+1</f>
        <v>20</v>
      </c>
      <c r="B36" s="13" t="s">
        <v>7</v>
      </c>
      <c r="C36" s="13">
        <v>1</v>
      </c>
      <c r="D36" s="13"/>
      <c r="E36" s="13"/>
      <c r="F36" s="13">
        <v>2</v>
      </c>
      <c r="G36" s="14">
        <f t="shared" si="1"/>
        <v>3</v>
      </c>
    </row>
    <row r="37" spans="1:10" x14ac:dyDescent="0.25">
      <c r="A37" s="12">
        <f>A36+1</f>
        <v>21</v>
      </c>
      <c r="B37" s="13" t="s">
        <v>8</v>
      </c>
      <c r="C37" s="13">
        <v>31</v>
      </c>
      <c r="D37" s="13"/>
      <c r="E37" s="13"/>
      <c r="F37" s="13">
        <f>10-1</f>
        <v>9</v>
      </c>
      <c r="G37" s="14">
        <f t="shared" si="1"/>
        <v>40</v>
      </c>
      <c r="I37" s="3">
        <f>C38+F38</f>
        <v>43</v>
      </c>
    </row>
    <row r="38" spans="1:10" s="99" customFormat="1" x14ac:dyDescent="0.25">
      <c r="A38" s="97"/>
      <c r="B38" s="98" t="s">
        <v>308</v>
      </c>
      <c r="C38" s="97">
        <f>SUM(C36:C37)</f>
        <v>32</v>
      </c>
      <c r="D38" s="97"/>
      <c r="E38" s="97"/>
      <c r="F38" s="97">
        <f>SUM(F36:F37)</f>
        <v>11</v>
      </c>
      <c r="G38" s="98"/>
    </row>
    <row r="39" spans="1:10" s="20" customFormat="1" x14ac:dyDescent="0.25">
      <c r="A39" s="9"/>
      <c r="B39" s="14"/>
      <c r="C39" s="9"/>
      <c r="D39" s="9"/>
      <c r="E39" s="9"/>
      <c r="F39" s="9"/>
      <c r="G39" s="14"/>
    </row>
    <row r="40" spans="1:10" s="20" customFormat="1" x14ac:dyDescent="0.25">
      <c r="A40" s="9"/>
      <c r="B40" s="14" t="s">
        <v>310</v>
      </c>
      <c r="C40" s="9"/>
      <c r="D40" s="9"/>
      <c r="E40" s="9"/>
      <c r="F40" s="9"/>
      <c r="G40" s="14"/>
    </row>
    <row r="41" spans="1:10" x14ac:dyDescent="0.25">
      <c r="A41" s="12">
        <f>A37+1</f>
        <v>22</v>
      </c>
      <c r="B41" s="13" t="s">
        <v>38</v>
      </c>
      <c r="C41" s="13">
        <v>3</v>
      </c>
      <c r="D41" s="13"/>
      <c r="E41" s="13"/>
      <c r="F41" s="13">
        <f>10+3+2</f>
        <v>15</v>
      </c>
      <c r="G41" s="14">
        <f t="shared" si="1"/>
        <v>18</v>
      </c>
      <c r="I41" s="19"/>
      <c r="J41" s="19"/>
    </row>
    <row r="42" spans="1:10" x14ac:dyDescent="0.25">
      <c r="A42" s="12"/>
      <c r="B42" s="13"/>
      <c r="C42" s="9"/>
      <c r="D42" s="13"/>
      <c r="E42" s="13"/>
      <c r="F42" s="13"/>
      <c r="G42" s="14"/>
      <c r="I42" s="19"/>
      <c r="J42" s="19"/>
    </row>
    <row r="43" spans="1:10" x14ac:dyDescent="0.25">
      <c r="A43" s="12"/>
      <c r="B43" s="14" t="s">
        <v>311</v>
      </c>
      <c r="C43" s="13"/>
      <c r="D43" s="13"/>
      <c r="E43" s="13"/>
      <c r="F43" s="13"/>
      <c r="G43" s="14"/>
      <c r="I43" s="19"/>
      <c r="J43" s="19"/>
    </row>
    <row r="44" spans="1:10" x14ac:dyDescent="0.25">
      <c r="A44" s="12">
        <f>A41+1</f>
        <v>23</v>
      </c>
      <c r="B44" s="13" t="s">
        <v>48</v>
      </c>
      <c r="C44" s="13">
        <v>1</v>
      </c>
      <c r="D44" s="13"/>
      <c r="E44" s="13"/>
      <c r="F44" s="13"/>
      <c r="G44" s="14">
        <f t="shared" si="1"/>
        <v>1</v>
      </c>
    </row>
    <row r="45" spans="1:10" x14ac:dyDescent="0.25">
      <c r="A45" s="12">
        <f>A44+1</f>
        <v>24</v>
      </c>
      <c r="B45" s="13" t="s">
        <v>97</v>
      </c>
      <c r="C45" s="13"/>
      <c r="D45" s="13"/>
      <c r="E45" s="13"/>
      <c r="F45" s="13"/>
      <c r="G45" s="14">
        <f t="shared" si="1"/>
        <v>0</v>
      </c>
    </row>
    <row r="46" spans="1:10" s="20" customFormat="1" x14ac:dyDescent="0.25">
      <c r="A46" s="9"/>
      <c r="B46" s="14"/>
      <c r="C46" s="9"/>
      <c r="D46" s="14"/>
      <c r="E46" s="14"/>
      <c r="F46" s="9">
        <f>SUM(F41:F45)</f>
        <v>15</v>
      </c>
      <c r="G46" s="14"/>
    </row>
    <row r="47" spans="1:10" s="20" customFormat="1" x14ac:dyDescent="0.25">
      <c r="A47" s="9"/>
      <c r="B47" s="14" t="s">
        <v>68</v>
      </c>
      <c r="C47" s="9"/>
      <c r="D47" s="14"/>
      <c r="E47" s="14"/>
      <c r="F47" s="9"/>
      <c r="G47" s="14"/>
    </row>
    <row r="48" spans="1:10" x14ac:dyDescent="0.25">
      <c r="A48" s="12">
        <f>A45+1</f>
        <v>25</v>
      </c>
      <c r="B48" s="13" t="s">
        <v>39</v>
      </c>
      <c r="C48" s="13">
        <v>2</v>
      </c>
      <c r="D48" s="13"/>
      <c r="E48" s="13"/>
      <c r="F48" s="13"/>
      <c r="G48" s="14">
        <f t="shared" si="1"/>
        <v>2</v>
      </c>
      <c r="I48" s="19"/>
      <c r="J48" s="19"/>
    </row>
    <row r="49" spans="1:10" x14ac:dyDescent="0.25">
      <c r="A49" s="12">
        <f>A48+1</f>
        <v>26</v>
      </c>
      <c r="B49" s="13" t="s">
        <v>40</v>
      </c>
      <c r="C49" s="13">
        <v>1</v>
      </c>
      <c r="D49" s="13"/>
      <c r="E49" s="13"/>
      <c r="F49" s="13"/>
      <c r="G49" s="14">
        <f t="shared" si="1"/>
        <v>1</v>
      </c>
      <c r="I49" s="19"/>
      <c r="J49" s="19"/>
    </row>
    <row r="50" spans="1:10" x14ac:dyDescent="0.25">
      <c r="A50" s="12">
        <f t="shared" ref="A50:A75" si="2">A49+1</f>
        <v>27</v>
      </c>
      <c r="B50" s="13" t="s">
        <v>88</v>
      </c>
      <c r="C50" s="13"/>
      <c r="D50" s="13"/>
      <c r="E50" s="13"/>
      <c r="F50" s="13">
        <f>2-1+1</f>
        <v>2</v>
      </c>
      <c r="G50" s="14">
        <f t="shared" si="1"/>
        <v>2</v>
      </c>
    </row>
    <row r="51" spans="1:10" x14ac:dyDescent="0.25">
      <c r="A51" s="12"/>
      <c r="B51" s="13"/>
      <c r="C51" s="13"/>
      <c r="D51" s="13"/>
      <c r="E51" s="13"/>
      <c r="F51" s="13"/>
      <c r="G51" s="14"/>
    </row>
    <row r="52" spans="1:10" x14ac:dyDescent="0.25">
      <c r="A52" s="12"/>
      <c r="B52" s="14" t="s">
        <v>312</v>
      </c>
      <c r="C52" s="13"/>
      <c r="D52" s="13"/>
      <c r="E52" s="13"/>
      <c r="F52" s="13"/>
      <c r="G52" s="14"/>
    </row>
    <row r="53" spans="1:10" x14ac:dyDescent="0.25">
      <c r="A53" s="12">
        <f>A50+1</f>
        <v>28</v>
      </c>
      <c r="B53" s="13" t="s">
        <v>41</v>
      </c>
      <c r="C53" s="13">
        <v>2</v>
      </c>
      <c r="D53" s="13">
        <v>1</v>
      </c>
      <c r="E53" s="13"/>
      <c r="F53" s="13">
        <v>4</v>
      </c>
      <c r="G53" s="14">
        <f t="shared" si="1"/>
        <v>7</v>
      </c>
      <c r="I53" s="19"/>
      <c r="J53" s="19"/>
    </row>
    <row r="54" spans="1:10" x14ac:dyDescent="0.25">
      <c r="A54" s="12">
        <f>A53+1</f>
        <v>29</v>
      </c>
      <c r="B54" s="13" t="s">
        <v>339</v>
      </c>
      <c r="C54" s="13"/>
      <c r="D54" s="13"/>
      <c r="E54" s="13"/>
      <c r="F54" s="13">
        <v>1</v>
      </c>
      <c r="G54" s="14">
        <f t="shared" si="1"/>
        <v>1</v>
      </c>
      <c r="I54" s="19"/>
      <c r="J54" s="19"/>
    </row>
    <row r="55" spans="1:10" x14ac:dyDescent="0.25">
      <c r="A55" s="12"/>
      <c r="B55" s="13"/>
      <c r="C55" s="13"/>
      <c r="D55" s="13"/>
      <c r="E55" s="13"/>
      <c r="F55" s="13"/>
      <c r="G55" s="14"/>
      <c r="I55" s="19"/>
      <c r="J55" s="19"/>
    </row>
    <row r="56" spans="1:10" x14ac:dyDescent="0.25">
      <c r="A56" s="12"/>
      <c r="B56" s="14" t="s">
        <v>306</v>
      </c>
      <c r="C56" s="13"/>
      <c r="D56" s="13"/>
      <c r="E56" s="13"/>
      <c r="F56" s="13"/>
      <c r="G56" s="14"/>
      <c r="I56" s="19"/>
      <c r="J56" s="19"/>
    </row>
    <row r="57" spans="1:10" x14ac:dyDescent="0.25">
      <c r="A57" s="12">
        <f>A54+1</f>
        <v>30</v>
      </c>
      <c r="B57" s="13" t="s">
        <v>35</v>
      </c>
      <c r="C57" s="13">
        <f>3-1</f>
        <v>2</v>
      </c>
      <c r="D57" s="13"/>
      <c r="E57" s="13"/>
      <c r="F57" s="13">
        <f>2+4</f>
        <v>6</v>
      </c>
      <c r="G57" s="14">
        <f t="shared" si="1"/>
        <v>8</v>
      </c>
    </row>
    <row r="58" spans="1:10" x14ac:dyDescent="0.25">
      <c r="A58" s="12">
        <f t="shared" si="2"/>
        <v>31</v>
      </c>
      <c r="B58" s="13" t="s">
        <v>92</v>
      </c>
      <c r="C58" s="13">
        <v>5</v>
      </c>
      <c r="D58" s="13"/>
      <c r="E58" s="13"/>
      <c r="F58" s="13">
        <v>7</v>
      </c>
      <c r="G58" s="14">
        <f t="shared" si="1"/>
        <v>12</v>
      </c>
    </row>
    <row r="59" spans="1:10" x14ac:dyDescent="0.25">
      <c r="A59" s="12">
        <f t="shared" si="2"/>
        <v>32</v>
      </c>
      <c r="B59" s="13" t="s">
        <v>94</v>
      </c>
      <c r="C59" s="13">
        <v>4</v>
      </c>
      <c r="D59" s="13"/>
      <c r="E59" s="13"/>
      <c r="F59" s="13">
        <v>4</v>
      </c>
      <c r="G59" s="14">
        <f t="shared" si="1"/>
        <v>8</v>
      </c>
    </row>
    <row r="60" spans="1:10" x14ac:dyDescent="0.25">
      <c r="A60" s="12"/>
      <c r="B60" s="13"/>
      <c r="C60" s="13"/>
      <c r="D60" s="13"/>
      <c r="E60" s="13"/>
      <c r="F60" s="13"/>
      <c r="G60" s="14"/>
    </row>
    <row r="61" spans="1:10" x14ac:dyDescent="0.25">
      <c r="A61" s="12"/>
      <c r="B61" s="14" t="s">
        <v>313</v>
      </c>
      <c r="C61" s="13"/>
      <c r="D61" s="13"/>
      <c r="E61" s="13"/>
      <c r="F61" s="13"/>
      <c r="G61" s="14"/>
    </row>
    <row r="62" spans="1:10" x14ac:dyDescent="0.25">
      <c r="A62" s="12">
        <f>A59+1</f>
        <v>33</v>
      </c>
      <c r="B62" s="13" t="s">
        <v>289</v>
      </c>
      <c r="C62" s="13">
        <v>1</v>
      </c>
      <c r="D62" s="13"/>
      <c r="E62" s="13"/>
      <c r="F62" s="13"/>
      <c r="G62" s="14">
        <f t="shared" si="1"/>
        <v>1</v>
      </c>
    </row>
    <row r="63" spans="1:10" x14ac:dyDescent="0.25">
      <c r="A63" s="12">
        <f t="shared" si="2"/>
        <v>34</v>
      </c>
      <c r="B63" s="13" t="s">
        <v>290</v>
      </c>
      <c r="C63" s="13">
        <v>2</v>
      </c>
      <c r="D63" s="13"/>
      <c r="E63" s="13"/>
      <c r="F63" s="13"/>
      <c r="G63" s="14">
        <f t="shared" si="1"/>
        <v>2</v>
      </c>
    </row>
    <row r="64" spans="1:10" x14ac:dyDescent="0.25">
      <c r="A64" s="12">
        <f t="shared" si="2"/>
        <v>35</v>
      </c>
      <c r="B64" s="13" t="s">
        <v>291</v>
      </c>
      <c r="C64" s="13">
        <v>1</v>
      </c>
      <c r="D64" s="13"/>
      <c r="E64" s="13"/>
      <c r="F64" s="13"/>
      <c r="G64" s="14">
        <f t="shared" si="1"/>
        <v>1</v>
      </c>
    </row>
    <row r="65" spans="1:7" x14ac:dyDescent="0.25">
      <c r="A65" s="12">
        <f t="shared" si="2"/>
        <v>36</v>
      </c>
      <c r="B65" s="13" t="s">
        <v>292</v>
      </c>
      <c r="C65" s="13">
        <v>4</v>
      </c>
      <c r="D65" s="13"/>
      <c r="E65" s="13"/>
      <c r="F65" s="13">
        <v>2</v>
      </c>
      <c r="G65" s="14">
        <f t="shared" si="1"/>
        <v>6</v>
      </c>
    </row>
    <row r="66" spans="1:7" x14ac:dyDescent="0.25">
      <c r="A66" s="12"/>
      <c r="B66" s="13"/>
      <c r="C66" s="13"/>
      <c r="D66" s="13"/>
      <c r="E66" s="13"/>
      <c r="F66" s="13"/>
      <c r="G66" s="14"/>
    </row>
    <row r="67" spans="1:7" x14ac:dyDescent="0.25">
      <c r="A67" s="12"/>
      <c r="B67" s="14" t="s">
        <v>314</v>
      </c>
      <c r="C67" s="13"/>
      <c r="D67" s="13"/>
      <c r="E67" s="13"/>
      <c r="F67" s="13"/>
      <c r="G67" s="14"/>
    </row>
    <row r="68" spans="1:7" x14ac:dyDescent="0.25">
      <c r="A68" s="12">
        <f>A65+1</f>
        <v>37</v>
      </c>
      <c r="B68" s="13" t="s">
        <v>400</v>
      </c>
      <c r="C68" s="13">
        <v>1</v>
      </c>
      <c r="D68" s="13"/>
      <c r="E68" s="13"/>
      <c r="F68" s="13">
        <v>1</v>
      </c>
      <c r="G68" s="14"/>
    </row>
    <row r="69" spans="1:7" x14ac:dyDescent="0.25">
      <c r="A69" s="12">
        <f>A68+1</f>
        <v>38</v>
      </c>
      <c r="B69" s="13" t="s">
        <v>14</v>
      </c>
      <c r="C69" s="13">
        <v>3</v>
      </c>
      <c r="D69" s="13"/>
      <c r="E69" s="13"/>
      <c r="F69" s="13">
        <f>6+1</f>
        <v>7</v>
      </c>
      <c r="G69" s="14">
        <f t="shared" ref="G69:G104" si="3">C69+D69+F69</f>
        <v>10</v>
      </c>
    </row>
    <row r="70" spans="1:7" x14ac:dyDescent="0.25">
      <c r="A70" s="12">
        <f t="shared" si="2"/>
        <v>39</v>
      </c>
      <c r="B70" s="13" t="s">
        <v>245</v>
      </c>
      <c r="C70" s="13">
        <v>5</v>
      </c>
      <c r="D70" s="13"/>
      <c r="E70" s="13"/>
      <c r="F70" s="13"/>
      <c r="G70" s="14">
        <f t="shared" si="3"/>
        <v>5</v>
      </c>
    </row>
    <row r="71" spans="1:7" x14ac:dyDescent="0.25">
      <c r="A71" s="12"/>
      <c r="B71" s="13"/>
      <c r="C71" s="13"/>
      <c r="D71" s="13"/>
      <c r="E71" s="13"/>
      <c r="F71" s="13"/>
      <c r="G71" s="14"/>
    </row>
    <row r="72" spans="1:7" x14ac:dyDescent="0.25">
      <c r="A72" s="12"/>
      <c r="B72" s="14" t="s">
        <v>315</v>
      </c>
      <c r="C72" s="13"/>
      <c r="D72" s="13"/>
      <c r="E72" s="13"/>
      <c r="F72" s="13"/>
      <c r="G72" s="14"/>
    </row>
    <row r="73" spans="1:7" x14ac:dyDescent="0.25">
      <c r="A73" s="12">
        <f>A70+1</f>
        <v>40</v>
      </c>
      <c r="B73" s="13" t="s">
        <v>16</v>
      </c>
      <c r="C73" s="13">
        <v>2</v>
      </c>
      <c r="D73" s="13"/>
      <c r="E73" s="13"/>
      <c r="F73" s="13">
        <v>2</v>
      </c>
      <c r="G73" s="14">
        <f t="shared" si="3"/>
        <v>4</v>
      </c>
    </row>
    <row r="74" spans="1:7" x14ac:dyDescent="0.25">
      <c r="A74" s="12">
        <f t="shared" si="2"/>
        <v>41</v>
      </c>
      <c r="B74" s="13" t="s">
        <v>17</v>
      </c>
      <c r="C74" s="13">
        <v>1</v>
      </c>
      <c r="D74" s="13"/>
      <c r="E74" s="13"/>
      <c r="F74" s="13"/>
      <c r="G74" s="14">
        <f t="shared" si="3"/>
        <v>1</v>
      </c>
    </row>
    <row r="75" spans="1:7" x14ac:dyDescent="0.25">
      <c r="A75" s="12">
        <f t="shared" si="2"/>
        <v>42</v>
      </c>
      <c r="B75" s="13" t="s">
        <v>51</v>
      </c>
      <c r="C75" s="13">
        <v>1</v>
      </c>
      <c r="D75" s="13"/>
      <c r="E75" s="13"/>
      <c r="F75" s="13"/>
      <c r="G75" s="14">
        <f t="shared" si="3"/>
        <v>1</v>
      </c>
    </row>
    <row r="76" spans="1:7" x14ac:dyDescent="0.25">
      <c r="A76" s="12"/>
      <c r="B76" s="13"/>
      <c r="C76" s="13"/>
      <c r="D76" s="13"/>
      <c r="E76" s="13"/>
      <c r="F76" s="13"/>
      <c r="G76" s="14"/>
    </row>
    <row r="77" spans="1:7" x14ac:dyDescent="0.25">
      <c r="A77" s="12"/>
      <c r="B77" s="14" t="s">
        <v>316</v>
      </c>
      <c r="C77" s="13"/>
      <c r="D77" s="13"/>
      <c r="E77" s="13"/>
      <c r="F77" s="13"/>
      <c r="G77" s="14"/>
    </row>
    <row r="78" spans="1:7" x14ac:dyDescent="0.25">
      <c r="A78" s="12">
        <f>A75+1</f>
        <v>43</v>
      </c>
      <c r="B78" s="13" t="s">
        <v>49</v>
      </c>
      <c r="C78" s="13">
        <f>2-1</f>
        <v>1</v>
      </c>
      <c r="D78" s="13">
        <v>1</v>
      </c>
      <c r="E78" s="13"/>
      <c r="F78" s="13">
        <f>1+1</f>
        <v>2</v>
      </c>
      <c r="G78" s="14">
        <f t="shared" si="3"/>
        <v>4</v>
      </c>
    </row>
    <row r="79" spans="1:7" s="20" customFormat="1" x14ac:dyDescent="0.25">
      <c r="A79" s="9"/>
      <c r="B79" s="14"/>
      <c r="C79" s="9"/>
      <c r="D79" s="14"/>
      <c r="E79" s="14"/>
      <c r="F79" s="9">
        <f>SUM(F48:F78)</f>
        <v>38</v>
      </c>
      <c r="G79" s="14">
        <f t="shared" si="3"/>
        <v>38</v>
      </c>
    </row>
    <row r="80" spans="1:7" s="20" customFormat="1" x14ac:dyDescent="0.25">
      <c r="A80" s="12">
        <f>A78+1</f>
        <v>44</v>
      </c>
      <c r="B80" s="14" t="s">
        <v>326</v>
      </c>
      <c r="C80" s="9"/>
      <c r="D80" s="14"/>
      <c r="E80" s="14"/>
      <c r="F80" s="9"/>
      <c r="G80" s="14"/>
    </row>
    <row r="81" spans="1:7" s="20" customFormat="1" x14ac:dyDescent="0.25">
      <c r="A81" s="9"/>
      <c r="B81" s="16" t="s">
        <v>327</v>
      </c>
      <c r="C81" s="107">
        <v>1</v>
      </c>
      <c r="D81" s="14"/>
      <c r="E81" s="14"/>
      <c r="F81" s="9"/>
      <c r="G81" s="14">
        <f t="shared" si="3"/>
        <v>1</v>
      </c>
    </row>
    <row r="82" spans="1:7" s="20" customFormat="1" x14ac:dyDescent="0.25">
      <c r="A82" s="9"/>
      <c r="B82" s="16"/>
      <c r="C82" s="107"/>
      <c r="D82" s="14"/>
      <c r="E82" s="14"/>
      <c r="F82" s="9"/>
      <c r="G82" s="14"/>
    </row>
    <row r="83" spans="1:7" s="20" customFormat="1" x14ac:dyDescent="0.25">
      <c r="A83" s="9">
        <v>47</v>
      </c>
      <c r="B83" s="14" t="s">
        <v>370</v>
      </c>
      <c r="C83" s="107">
        <v>1</v>
      </c>
      <c r="D83" s="14"/>
      <c r="E83" s="14"/>
      <c r="F83" s="9"/>
      <c r="G83" s="14"/>
    </row>
    <row r="84" spans="1:7" s="20" customFormat="1" x14ac:dyDescent="0.25">
      <c r="A84" s="9"/>
      <c r="B84" s="16"/>
      <c r="C84" s="107"/>
      <c r="D84" s="14"/>
      <c r="E84" s="14"/>
      <c r="F84" s="9"/>
      <c r="G84" s="14"/>
    </row>
    <row r="85" spans="1:7" s="20" customFormat="1" x14ac:dyDescent="0.25">
      <c r="A85" s="9"/>
      <c r="B85" s="14" t="s">
        <v>191</v>
      </c>
      <c r="C85" s="9"/>
      <c r="D85" s="14"/>
      <c r="E85" s="14"/>
      <c r="F85" s="9"/>
      <c r="G85" s="14"/>
    </row>
    <row r="86" spans="1:7" x14ac:dyDescent="0.25">
      <c r="A86" s="12">
        <f>A83+1</f>
        <v>48</v>
      </c>
      <c r="B86" s="13" t="s">
        <v>294</v>
      </c>
      <c r="C86" s="13">
        <v>1</v>
      </c>
      <c r="D86" s="13"/>
      <c r="E86" s="13"/>
      <c r="F86" s="13"/>
      <c r="G86" s="14">
        <f t="shared" si="3"/>
        <v>1</v>
      </c>
    </row>
    <row r="87" spans="1:7" x14ac:dyDescent="0.25">
      <c r="A87" s="70">
        <f>A86+1</f>
        <v>49</v>
      </c>
      <c r="B87" s="13" t="s">
        <v>328</v>
      </c>
      <c r="C87" s="13">
        <v>2</v>
      </c>
      <c r="D87" s="13"/>
      <c r="E87" s="13"/>
      <c r="F87" s="13"/>
      <c r="G87" s="14">
        <f t="shared" si="3"/>
        <v>2</v>
      </c>
    </row>
    <row r="88" spans="1:7" x14ac:dyDescent="0.25">
      <c r="A88" s="70">
        <f t="shared" ref="A88:A104" si="4">A87+1</f>
        <v>50</v>
      </c>
      <c r="B88" s="13" t="s">
        <v>440</v>
      </c>
      <c r="C88" s="13">
        <v>2</v>
      </c>
      <c r="D88" s="13"/>
      <c r="E88" s="13"/>
      <c r="F88" s="13">
        <v>3</v>
      </c>
      <c r="G88" s="14">
        <f t="shared" si="3"/>
        <v>5</v>
      </c>
    </row>
    <row r="89" spans="1:7" x14ac:dyDescent="0.25">
      <c r="A89" s="70">
        <f t="shared" si="4"/>
        <v>51</v>
      </c>
      <c r="B89" s="13" t="s">
        <v>404</v>
      </c>
      <c r="C89" s="13">
        <v>1</v>
      </c>
      <c r="D89" s="13"/>
      <c r="E89" s="13"/>
      <c r="F89" s="13"/>
      <c r="G89" s="14"/>
    </row>
    <row r="90" spans="1:7" x14ac:dyDescent="0.25">
      <c r="A90" s="70">
        <f t="shared" si="4"/>
        <v>52</v>
      </c>
      <c r="B90" s="13" t="s">
        <v>391</v>
      </c>
      <c r="C90" s="13">
        <v>1</v>
      </c>
      <c r="D90" s="13"/>
      <c r="E90" s="13"/>
      <c r="F90" s="13">
        <v>1</v>
      </c>
      <c r="G90" s="14">
        <f t="shared" si="3"/>
        <v>2</v>
      </c>
    </row>
    <row r="91" spans="1:7" x14ac:dyDescent="0.25">
      <c r="A91" s="70">
        <f t="shared" si="4"/>
        <v>53</v>
      </c>
      <c r="B91" s="13" t="s">
        <v>441</v>
      </c>
      <c r="C91" s="13">
        <v>1</v>
      </c>
      <c r="D91" s="13"/>
      <c r="E91" s="13"/>
      <c r="F91" s="13"/>
      <c r="G91" s="14">
        <f t="shared" si="3"/>
        <v>1</v>
      </c>
    </row>
    <row r="92" spans="1:7" x14ac:dyDescent="0.25">
      <c r="A92" s="70">
        <f t="shared" si="4"/>
        <v>54</v>
      </c>
      <c r="B92" s="13" t="s">
        <v>373</v>
      </c>
      <c r="C92" s="13">
        <v>3</v>
      </c>
      <c r="D92" s="13"/>
      <c r="E92" s="13"/>
      <c r="F92" s="13"/>
      <c r="G92" s="14">
        <f t="shared" si="3"/>
        <v>3</v>
      </c>
    </row>
    <row r="93" spans="1:7" x14ac:dyDescent="0.25">
      <c r="A93" s="70">
        <f t="shared" si="4"/>
        <v>55</v>
      </c>
      <c r="B93" s="13" t="s">
        <v>296</v>
      </c>
      <c r="C93" s="13">
        <v>1</v>
      </c>
      <c r="D93" s="13"/>
      <c r="E93" s="13"/>
      <c r="F93" s="13">
        <v>1</v>
      </c>
      <c r="G93" s="14">
        <f t="shared" si="3"/>
        <v>2</v>
      </c>
    </row>
    <row r="94" spans="1:7" x14ac:dyDescent="0.25">
      <c r="A94" s="70">
        <f t="shared" si="4"/>
        <v>56</v>
      </c>
      <c r="B94" s="14" t="s">
        <v>442</v>
      </c>
      <c r="C94" s="13">
        <v>4</v>
      </c>
      <c r="D94" s="13"/>
      <c r="E94" s="13"/>
      <c r="F94" s="13">
        <v>2</v>
      </c>
      <c r="G94" s="14">
        <f t="shared" si="3"/>
        <v>6</v>
      </c>
    </row>
    <row r="95" spans="1:7" x14ac:dyDescent="0.25">
      <c r="A95" s="70">
        <f t="shared" si="4"/>
        <v>57</v>
      </c>
      <c r="B95" s="13" t="s">
        <v>443</v>
      </c>
      <c r="C95" s="13">
        <v>3</v>
      </c>
      <c r="D95" s="13"/>
      <c r="E95" s="13"/>
      <c r="F95" s="13">
        <v>3</v>
      </c>
      <c r="G95" s="14">
        <f t="shared" si="3"/>
        <v>6</v>
      </c>
    </row>
    <row r="96" spans="1:7" x14ac:dyDescent="0.25">
      <c r="A96" s="70">
        <f t="shared" si="4"/>
        <v>58</v>
      </c>
      <c r="B96" s="264" t="s">
        <v>439</v>
      </c>
      <c r="C96" s="13"/>
      <c r="D96" s="13"/>
      <c r="E96" s="13"/>
      <c r="F96" s="13">
        <f>2+1+2+1+1</f>
        <v>7</v>
      </c>
      <c r="G96" s="14">
        <f t="shared" si="3"/>
        <v>7</v>
      </c>
    </row>
    <row r="97" spans="1:8" x14ac:dyDescent="0.25">
      <c r="A97" s="70">
        <f t="shared" si="4"/>
        <v>59</v>
      </c>
      <c r="B97" s="13" t="s">
        <v>58</v>
      </c>
      <c r="C97" s="13">
        <v>1</v>
      </c>
      <c r="D97" s="13"/>
      <c r="E97" s="13"/>
      <c r="F97" s="13"/>
      <c r="G97" s="14">
        <f t="shared" si="3"/>
        <v>1</v>
      </c>
    </row>
    <row r="98" spans="1:8" x14ac:dyDescent="0.25">
      <c r="A98" s="70">
        <f t="shared" si="4"/>
        <v>60</v>
      </c>
      <c r="B98" s="13" t="s">
        <v>444</v>
      </c>
      <c r="C98" s="13"/>
      <c r="D98" s="13"/>
      <c r="E98" s="13"/>
      <c r="F98" s="13">
        <v>3</v>
      </c>
      <c r="G98" s="14">
        <f t="shared" si="3"/>
        <v>3</v>
      </c>
    </row>
    <row r="99" spans="1:8" x14ac:dyDescent="0.25">
      <c r="A99" s="70">
        <f t="shared" si="4"/>
        <v>61</v>
      </c>
      <c r="B99" s="13" t="s">
        <v>445</v>
      </c>
      <c r="C99" s="13"/>
      <c r="D99" s="13"/>
      <c r="E99" s="13"/>
      <c r="F99" s="13">
        <v>2</v>
      </c>
      <c r="G99" s="14">
        <f t="shared" si="3"/>
        <v>2</v>
      </c>
    </row>
    <row r="100" spans="1:8" x14ac:dyDescent="0.25">
      <c r="A100" s="70">
        <f t="shared" si="4"/>
        <v>62</v>
      </c>
      <c r="B100" s="13" t="s">
        <v>273</v>
      </c>
      <c r="C100" s="13"/>
      <c r="D100" s="13"/>
      <c r="E100" s="13"/>
      <c r="F100" s="13">
        <v>1</v>
      </c>
      <c r="G100" s="14">
        <f t="shared" si="3"/>
        <v>1</v>
      </c>
    </row>
    <row r="101" spans="1:8" x14ac:dyDescent="0.25">
      <c r="A101" s="70">
        <f t="shared" si="4"/>
        <v>63</v>
      </c>
      <c r="B101" s="13" t="s">
        <v>244</v>
      </c>
      <c r="C101" s="13"/>
      <c r="D101" s="13"/>
      <c r="E101" s="13"/>
      <c r="F101" s="13">
        <v>1</v>
      </c>
      <c r="G101" s="14">
        <f t="shared" si="3"/>
        <v>1</v>
      </c>
    </row>
    <row r="102" spans="1:8" x14ac:dyDescent="0.25">
      <c r="A102" s="70">
        <f t="shared" si="4"/>
        <v>64</v>
      </c>
      <c r="B102" s="13" t="s">
        <v>103</v>
      </c>
      <c r="C102" s="13">
        <f>19-1-1-1</f>
        <v>16</v>
      </c>
      <c r="D102" s="13"/>
      <c r="E102" s="13"/>
      <c r="F102" s="13">
        <f>1+1+8+5+10+6+2+4+19+6+13+8-1</f>
        <v>82</v>
      </c>
      <c r="G102" s="14">
        <f>C102+D102+F102</f>
        <v>98</v>
      </c>
    </row>
    <row r="103" spans="1:8" x14ac:dyDescent="0.25">
      <c r="A103" s="70">
        <f t="shared" si="4"/>
        <v>65</v>
      </c>
      <c r="B103" s="13" t="s">
        <v>20</v>
      </c>
      <c r="C103" s="13">
        <v>1</v>
      </c>
      <c r="D103" s="13"/>
      <c r="E103" s="13"/>
      <c r="F103" s="13"/>
      <c r="G103" s="14">
        <f t="shared" si="3"/>
        <v>1</v>
      </c>
    </row>
    <row r="104" spans="1:8" x14ac:dyDescent="0.25">
      <c r="A104" s="70">
        <f t="shared" si="4"/>
        <v>66</v>
      </c>
      <c r="B104" s="13" t="s">
        <v>21</v>
      </c>
      <c r="C104" s="13">
        <v>1</v>
      </c>
      <c r="D104" s="13"/>
      <c r="E104" s="13"/>
      <c r="F104" s="13"/>
      <c r="G104" s="14">
        <f t="shared" si="3"/>
        <v>1</v>
      </c>
    </row>
    <row r="105" spans="1:8" s="20" customFormat="1" x14ac:dyDescent="0.25">
      <c r="A105" s="9"/>
      <c r="B105" s="14" t="s">
        <v>307</v>
      </c>
      <c r="C105" s="9">
        <f>SUM(C86:C104)</f>
        <v>38</v>
      </c>
      <c r="D105" s="14"/>
      <c r="E105" s="14"/>
      <c r="F105" s="9">
        <f>SUM(F88:F104)</f>
        <v>106</v>
      </c>
      <c r="G105" s="14"/>
    </row>
    <row r="106" spans="1:8" x14ac:dyDescent="0.25">
      <c r="A106" s="12"/>
      <c r="B106" s="14" t="s">
        <v>5</v>
      </c>
      <c r="C106" s="9">
        <f>C4+C18+C24+SUM(C27:C33)+C38+SUM(C41:C81)+C105+C83</f>
        <v>258</v>
      </c>
      <c r="D106" s="16">
        <f>SUM(D6:D105)</f>
        <v>15</v>
      </c>
      <c r="E106" s="16">
        <f>SUM(E6:E105)</f>
        <v>0</v>
      </c>
      <c r="F106" s="9">
        <f>F18+F24+F38+F46+F79+F105+F30</f>
        <v>256</v>
      </c>
      <c r="G106" s="14">
        <f>C106+D106+F106</f>
        <v>529</v>
      </c>
      <c r="H106" s="68" t="s">
        <v>437</v>
      </c>
    </row>
    <row r="107" spans="1:8" x14ac:dyDescent="0.25">
      <c r="A107" s="29"/>
      <c r="B107" s="61"/>
      <c r="C107" s="266"/>
      <c r="D107" s="61">
        <f>SUM(C106:D106)</f>
        <v>273</v>
      </c>
      <c r="E107" s="263" t="s">
        <v>436</v>
      </c>
      <c r="G107" s="266">
        <f>C106+F106</f>
        <v>514</v>
      </c>
      <c r="H107" s="68" t="s">
        <v>432</v>
      </c>
    </row>
    <row r="108" spans="1:8" x14ac:dyDescent="0.25">
      <c r="A108" s="29"/>
      <c r="B108" s="61"/>
      <c r="C108" s="266"/>
      <c r="D108" s="61"/>
      <c r="E108" s="27"/>
      <c r="F108" s="266"/>
      <c r="G108" s="61"/>
    </row>
    <row r="109" spans="1:8" x14ac:dyDescent="0.25">
      <c r="A109" s="29"/>
      <c r="B109" s="61"/>
      <c r="C109" s="331" t="s">
        <v>274</v>
      </c>
      <c r="D109" s="331"/>
      <c r="E109" s="331"/>
      <c r="F109" s="331"/>
      <c r="G109" s="331"/>
    </row>
    <row r="110" spans="1:8" x14ac:dyDescent="0.25">
      <c r="A110" s="29"/>
      <c r="B110" s="61"/>
      <c r="C110" s="267" t="s">
        <v>145</v>
      </c>
      <c r="D110" s="43"/>
      <c r="E110" s="43"/>
      <c r="F110" s="267"/>
      <c r="G110" s="267"/>
    </row>
    <row r="111" spans="1:8" x14ac:dyDescent="0.25">
      <c r="A111" s="29"/>
      <c r="B111" s="61"/>
      <c r="C111" s="267"/>
      <c r="D111" s="43"/>
      <c r="E111" s="43"/>
      <c r="F111" s="267"/>
      <c r="G111" s="267"/>
    </row>
    <row r="112" spans="1:8" x14ac:dyDescent="0.25">
      <c r="A112" s="29"/>
      <c r="B112" s="61"/>
      <c r="C112" s="267"/>
      <c r="D112" s="43"/>
      <c r="E112" s="43"/>
      <c r="F112" s="268"/>
      <c r="G112" s="267"/>
    </row>
    <row r="113" spans="1:7" x14ac:dyDescent="0.25">
      <c r="A113" s="29"/>
      <c r="B113" s="61"/>
      <c r="C113" s="267"/>
      <c r="D113" s="43"/>
      <c r="E113" s="43"/>
      <c r="F113" s="268"/>
      <c r="G113" s="267"/>
    </row>
    <row r="114" spans="1:7" x14ac:dyDescent="0.25">
      <c r="C114" s="199" t="s">
        <v>394</v>
      </c>
      <c r="D114" s="17"/>
      <c r="E114" s="17"/>
      <c r="G114" s="268"/>
    </row>
    <row r="115" spans="1:7" x14ac:dyDescent="0.25">
      <c r="C115" s="17" t="s">
        <v>395</v>
      </c>
      <c r="D115" s="17"/>
      <c r="E115" s="17"/>
      <c r="G115" s="268"/>
    </row>
    <row r="122" spans="1:7" x14ac:dyDescent="0.25">
      <c r="C122" s="56"/>
    </row>
    <row r="123" spans="1:7" x14ac:dyDescent="0.25">
      <c r="B123" s="56"/>
      <c r="C123" s="56"/>
      <c r="F123" s="56"/>
    </row>
    <row r="124" spans="1:7" x14ac:dyDescent="0.25">
      <c r="B124" s="56"/>
      <c r="C124" s="56"/>
    </row>
    <row r="125" spans="1:7" x14ac:dyDescent="0.25">
      <c r="B125" s="56"/>
      <c r="C125" s="56"/>
    </row>
    <row r="126" spans="1:7" x14ac:dyDescent="0.25">
      <c r="B126" s="56"/>
      <c r="C126" s="56"/>
    </row>
    <row r="127" spans="1:7" x14ac:dyDescent="0.25">
      <c r="B127" s="56"/>
      <c r="C127" s="56"/>
    </row>
    <row r="128" spans="1:7" x14ac:dyDescent="0.25">
      <c r="B128" s="56"/>
      <c r="C128" s="56"/>
    </row>
    <row r="129" spans="3:3" x14ac:dyDescent="0.25">
      <c r="C129" s="56"/>
    </row>
  </sheetData>
  <mergeCells count="8">
    <mergeCell ref="G2:G3"/>
    <mergeCell ref="C109:G109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opLeftCell="A13" workbookViewId="0">
      <selection activeCell="A7" sqref="A7:XFD7"/>
    </sheetView>
  </sheetViews>
  <sheetFormatPr defaultRowHeight="15" x14ac:dyDescent="0.25"/>
  <cols>
    <col min="1" max="1" width="5.42578125" style="1" customWidth="1"/>
    <col min="2" max="2" width="52.42578125" style="3" customWidth="1"/>
    <col min="3" max="3" width="16.5703125" style="3" customWidth="1"/>
    <col min="4" max="4" width="11.85546875" style="3" customWidth="1"/>
    <col min="5" max="5" width="12.42578125" style="3" customWidth="1"/>
    <col min="6" max="6" width="15.28515625" style="20" customWidth="1"/>
    <col min="7" max="7" width="9.140625" style="3"/>
    <col min="8" max="8" width="9" style="3" customWidth="1"/>
    <col min="9" max="16384" width="9.140625" style="3"/>
  </cols>
  <sheetData>
    <row r="1" spans="1:16" x14ac:dyDescent="0.25">
      <c r="A1" s="18" t="s">
        <v>158</v>
      </c>
      <c r="B1" s="18"/>
      <c r="C1" s="18"/>
    </row>
    <row r="2" spans="1:16" s="6" customFormat="1" ht="29.25" customHeight="1" x14ac:dyDescent="0.25">
      <c r="A2" s="69" t="s">
        <v>0</v>
      </c>
      <c r="B2" s="69" t="s">
        <v>1</v>
      </c>
      <c r="C2" s="69" t="s">
        <v>2</v>
      </c>
      <c r="D2" s="323" t="s">
        <v>82</v>
      </c>
      <c r="E2" s="69" t="s">
        <v>3</v>
      </c>
      <c r="F2" s="69" t="s">
        <v>5</v>
      </c>
    </row>
    <row r="3" spans="1:16" s="6" customFormat="1" ht="15" customHeight="1" x14ac:dyDescent="0.25">
      <c r="A3" s="69"/>
      <c r="B3" s="69"/>
      <c r="C3" s="69"/>
      <c r="D3" s="324"/>
      <c r="E3" s="69"/>
      <c r="F3" s="69"/>
    </row>
    <row r="4" spans="1:16" s="63" customFormat="1" ht="15" customHeight="1" x14ac:dyDescent="0.25">
      <c r="A4" s="7">
        <v>1</v>
      </c>
      <c r="B4" s="8" t="s">
        <v>37</v>
      </c>
      <c r="C4" s="69">
        <v>14</v>
      </c>
      <c r="D4" s="69"/>
      <c r="E4" s="69"/>
      <c r="F4" s="14">
        <f t="shared" ref="F4:F17" si="0">C4+D4+E4</f>
        <v>14</v>
      </c>
    </row>
    <row r="5" spans="1:16" ht="15" customHeight="1" x14ac:dyDescent="0.25">
      <c r="A5" s="12">
        <f>A4+1</f>
        <v>2</v>
      </c>
      <c r="B5" s="13" t="s">
        <v>23</v>
      </c>
      <c r="C5" s="13">
        <v>9</v>
      </c>
      <c r="D5" s="13">
        <v>5</v>
      </c>
      <c r="E5" s="13">
        <v>2</v>
      </c>
      <c r="F5" s="14">
        <f t="shared" si="0"/>
        <v>16</v>
      </c>
      <c r="G5" s="3">
        <f>D5+C5</f>
        <v>14</v>
      </c>
      <c r="H5" s="3" t="s">
        <v>83</v>
      </c>
      <c r="J5" s="19"/>
      <c r="K5" s="19"/>
      <c r="L5" s="19"/>
      <c r="M5" s="19"/>
      <c r="N5" s="19"/>
      <c r="O5" s="19"/>
      <c r="P5" s="19"/>
    </row>
    <row r="6" spans="1:16" ht="15" customHeight="1" x14ac:dyDescent="0.25">
      <c r="A6" s="12">
        <f t="shared" ref="A6:A17" si="1">A5+1</f>
        <v>3</v>
      </c>
      <c r="B6" s="13" t="s">
        <v>140</v>
      </c>
      <c r="C6" s="13">
        <v>1</v>
      </c>
      <c r="D6" s="13"/>
      <c r="E6" s="13"/>
      <c r="F6" s="14">
        <f t="shared" si="0"/>
        <v>1</v>
      </c>
      <c r="J6" s="19"/>
      <c r="K6" s="19">
        <f>SUM(C6:C16)</f>
        <v>22</v>
      </c>
      <c r="L6" s="19"/>
      <c r="M6" s="19"/>
      <c r="N6" s="19"/>
      <c r="O6" s="19"/>
      <c r="P6" s="19"/>
    </row>
    <row r="7" spans="1:16" ht="15" customHeight="1" x14ac:dyDescent="0.25">
      <c r="A7" s="12">
        <f t="shared" si="1"/>
        <v>4</v>
      </c>
      <c r="B7" s="13" t="s">
        <v>24</v>
      </c>
      <c r="C7" s="13">
        <v>3</v>
      </c>
      <c r="D7" s="13"/>
      <c r="E7" s="13"/>
      <c r="F7" s="14">
        <f t="shared" si="0"/>
        <v>3</v>
      </c>
      <c r="G7" s="3">
        <f>SUM(C7:C16)</f>
        <v>21</v>
      </c>
      <c r="H7" s="3" t="s">
        <v>84</v>
      </c>
      <c r="J7" s="19"/>
      <c r="K7" s="19"/>
      <c r="L7" s="19"/>
      <c r="M7" s="19"/>
      <c r="N7" s="19"/>
      <c r="O7" s="19"/>
      <c r="P7" s="19"/>
    </row>
    <row r="8" spans="1:16" ht="15" customHeight="1" x14ac:dyDescent="0.25">
      <c r="A8" s="12">
        <f t="shared" si="1"/>
        <v>5</v>
      </c>
      <c r="B8" s="13" t="s">
        <v>25</v>
      </c>
      <c r="C8" s="13">
        <v>2</v>
      </c>
      <c r="D8" s="13"/>
      <c r="E8" s="13"/>
      <c r="F8" s="14">
        <f t="shared" si="0"/>
        <v>2</v>
      </c>
      <c r="G8" s="3">
        <f>C17</f>
        <v>3</v>
      </c>
      <c r="H8" s="3" t="s">
        <v>34</v>
      </c>
      <c r="J8" s="19"/>
      <c r="K8" s="19"/>
      <c r="L8" s="19"/>
      <c r="M8" s="58"/>
      <c r="N8" s="58"/>
      <c r="O8" s="19"/>
      <c r="P8" s="19"/>
    </row>
    <row r="9" spans="1:16" ht="15" customHeight="1" x14ac:dyDescent="0.25">
      <c r="A9" s="12">
        <f t="shared" si="1"/>
        <v>6</v>
      </c>
      <c r="B9" s="13" t="s">
        <v>32</v>
      </c>
      <c r="C9" s="13">
        <v>1</v>
      </c>
      <c r="D9" s="13"/>
      <c r="E9" s="13"/>
      <c r="F9" s="14">
        <f t="shared" si="0"/>
        <v>1</v>
      </c>
      <c r="G9" s="3">
        <f>SUM(G5:G8)</f>
        <v>38</v>
      </c>
      <c r="H9" s="3" t="s">
        <v>85</v>
      </c>
      <c r="J9" s="19"/>
      <c r="K9" s="59"/>
      <c r="L9" s="19"/>
      <c r="M9" s="59"/>
      <c r="N9" s="59"/>
      <c r="O9" s="19"/>
      <c r="P9" s="19"/>
    </row>
    <row r="10" spans="1:16" x14ac:dyDescent="0.25">
      <c r="A10" s="12">
        <f t="shared" si="1"/>
        <v>7</v>
      </c>
      <c r="B10" s="13" t="s">
        <v>26</v>
      </c>
      <c r="C10" s="13">
        <v>3</v>
      </c>
      <c r="D10" s="13"/>
      <c r="E10" s="13"/>
      <c r="F10" s="14">
        <f t="shared" si="0"/>
        <v>3</v>
      </c>
      <c r="J10" s="19"/>
      <c r="K10" s="59"/>
      <c r="L10" s="19"/>
      <c r="M10" s="59"/>
      <c r="N10" s="59"/>
      <c r="O10" s="19"/>
      <c r="P10" s="19"/>
    </row>
    <row r="11" spans="1:16" x14ac:dyDescent="0.25">
      <c r="A11" s="12">
        <f t="shared" si="1"/>
        <v>8</v>
      </c>
      <c r="B11" s="13" t="s">
        <v>27</v>
      </c>
      <c r="C11" s="13">
        <v>4</v>
      </c>
      <c r="D11" s="13"/>
      <c r="E11" s="13"/>
      <c r="F11" s="14">
        <f t="shared" si="0"/>
        <v>4</v>
      </c>
      <c r="J11" s="19"/>
      <c r="K11" s="59"/>
      <c r="L11" s="19"/>
      <c r="M11" s="59"/>
      <c r="N11" s="59"/>
      <c r="O11" s="19"/>
      <c r="P11" s="19"/>
    </row>
    <row r="12" spans="1:16" x14ac:dyDescent="0.25">
      <c r="A12" s="12">
        <f t="shared" si="1"/>
        <v>9</v>
      </c>
      <c r="B12" s="13" t="s">
        <v>28</v>
      </c>
      <c r="C12" s="13">
        <v>2</v>
      </c>
      <c r="D12" s="13"/>
      <c r="E12" s="13"/>
      <c r="F12" s="14">
        <f t="shared" si="0"/>
        <v>2</v>
      </c>
      <c r="J12" s="19"/>
      <c r="K12" s="59" t="s">
        <v>78</v>
      </c>
      <c r="L12" s="19" t="s">
        <v>86</v>
      </c>
      <c r="M12" s="59"/>
      <c r="N12" s="59"/>
      <c r="O12" s="19"/>
      <c r="P12" s="19"/>
    </row>
    <row r="13" spans="1:16" x14ac:dyDescent="0.25">
      <c r="A13" s="12">
        <f t="shared" si="1"/>
        <v>10</v>
      </c>
      <c r="B13" s="13" t="s">
        <v>29</v>
      </c>
      <c r="C13" s="13">
        <v>2</v>
      </c>
      <c r="D13" s="13"/>
      <c r="E13" s="13"/>
      <c r="F13" s="14">
        <f t="shared" si="0"/>
        <v>2</v>
      </c>
      <c r="J13" s="19" t="s">
        <v>83</v>
      </c>
      <c r="K13" s="59">
        <f>C5+D5</f>
        <v>14</v>
      </c>
      <c r="L13" s="19">
        <f>E5</f>
        <v>2</v>
      </c>
      <c r="M13" s="59"/>
      <c r="N13" s="60"/>
      <c r="O13" s="19"/>
      <c r="P13" s="19"/>
    </row>
    <row r="14" spans="1:16" x14ac:dyDescent="0.25">
      <c r="A14" s="12">
        <f t="shared" si="1"/>
        <v>11</v>
      </c>
      <c r="B14" s="13" t="s">
        <v>30</v>
      </c>
      <c r="C14" s="13">
        <v>2</v>
      </c>
      <c r="D14" s="13"/>
      <c r="E14" s="13"/>
      <c r="F14" s="14">
        <f t="shared" si="0"/>
        <v>2</v>
      </c>
      <c r="J14" s="19" t="s">
        <v>87</v>
      </c>
      <c r="K14" s="59">
        <f>SUM(C7:C16)</f>
        <v>21</v>
      </c>
      <c r="L14" s="19"/>
      <c r="M14" s="59"/>
      <c r="N14" s="59"/>
      <c r="O14" s="19"/>
      <c r="P14" s="19"/>
    </row>
    <row r="15" spans="1:16" x14ac:dyDescent="0.25">
      <c r="A15" s="12">
        <f t="shared" si="1"/>
        <v>12</v>
      </c>
      <c r="B15" s="13" t="s">
        <v>31</v>
      </c>
      <c r="C15" s="13">
        <v>1</v>
      </c>
      <c r="D15" s="13"/>
      <c r="E15" s="13"/>
      <c r="F15" s="14">
        <f t="shared" si="0"/>
        <v>1</v>
      </c>
      <c r="J15" s="19"/>
      <c r="K15" s="59"/>
      <c r="L15" s="19"/>
      <c r="M15" s="59"/>
      <c r="N15" s="59"/>
      <c r="O15" s="19"/>
      <c r="P15" s="19"/>
    </row>
    <row r="16" spans="1:16" x14ac:dyDescent="0.25">
      <c r="A16" s="12">
        <f t="shared" si="1"/>
        <v>13</v>
      </c>
      <c r="B16" s="13" t="s">
        <v>33</v>
      </c>
      <c r="C16" s="13">
        <v>1</v>
      </c>
      <c r="D16" s="13"/>
      <c r="E16" s="13"/>
      <c r="F16" s="14">
        <f t="shared" si="0"/>
        <v>1</v>
      </c>
      <c r="H16" s="3">
        <f>SUM(C6:C16)</f>
        <v>22</v>
      </c>
      <c r="J16" s="19"/>
      <c r="K16" s="59"/>
      <c r="L16" s="19"/>
      <c r="M16" s="59"/>
      <c r="N16" s="59"/>
      <c r="O16" s="19"/>
      <c r="P16" s="19"/>
    </row>
    <row r="17" spans="1:16" x14ac:dyDescent="0.25">
      <c r="A17" s="12">
        <f t="shared" si="1"/>
        <v>14</v>
      </c>
      <c r="B17" s="13" t="s">
        <v>34</v>
      </c>
      <c r="C17" s="13">
        <v>3</v>
      </c>
      <c r="D17" s="13"/>
      <c r="E17" s="13"/>
      <c r="F17" s="14">
        <f t="shared" si="0"/>
        <v>3</v>
      </c>
      <c r="J17" s="19"/>
      <c r="K17" s="59"/>
      <c r="L17" s="19"/>
      <c r="M17" s="59"/>
      <c r="N17" s="59"/>
      <c r="O17" s="19"/>
      <c r="P17" s="19"/>
    </row>
    <row r="18" spans="1:16" s="20" customFormat="1" x14ac:dyDescent="0.25">
      <c r="A18" s="9"/>
      <c r="B18" s="14"/>
      <c r="C18" s="9">
        <f>SUM(C5:C17)+D5</f>
        <v>39</v>
      </c>
      <c r="D18" s="14"/>
      <c r="E18" s="14">
        <f>SUM(E5:E17)</f>
        <v>2</v>
      </c>
      <c r="F18" s="14"/>
      <c r="J18" s="61"/>
      <c r="K18" s="62"/>
      <c r="L18" s="61"/>
      <c r="M18" s="62"/>
      <c r="N18" s="62"/>
      <c r="O18" s="61"/>
      <c r="P18" s="61"/>
    </row>
    <row r="19" spans="1:16" x14ac:dyDescent="0.25">
      <c r="A19" s="12">
        <f>A17+1</f>
        <v>15</v>
      </c>
      <c r="B19" s="13" t="s">
        <v>42</v>
      </c>
      <c r="C19" s="13">
        <v>1</v>
      </c>
      <c r="D19" s="13"/>
      <c r="E19" s="13"/>
      <c r="F19" s="14">
        <f t="shared" ref="F19:F26" si="2">C19+D19+E19</f>
        <v>1</v>
      </c>
      <c r="J19" s="19"/>
      <c r="K19" s="59"/>
      <c r="L19" s="19"/>
      <c r="M19" s="59"/>
      <c r="N19" s="59"/>
      <c r="O19" s="19"/>
      <c r="P19" s="19"/>
    </row>
    <row r="20" spans="1:16" x14ac:dyDescent="0.25">
      <c r="A20" s="12">
        <f t="shared" ref="A20:A26" si="3">A19+1</f>
        <v>16</v>
      </c>
      <c r="B20" s="13" t="s">
        <v>136</v>
      </c>
      <c r="C20" s="13">
        <v>33</v>
      </c>
      <c r="D20" s="13"/>
      <c r="E20" s="13">
        <f>15+2</f>
        <v>17</v>
      </c>
      <c r="F20" s="14">
        <f t="shared" si="2"/>
        <v>50</v>
      </c>
      <c r="I20" s="3">
        <f>C19+C20+C21</f>
        <v>52</v>
      </c>
      <c r="J20" s="19"/>
      <c r="K20" s="59"/>
      <c r="L20" s="19"/>
      <c r="M20" s="19"/>
      <c r="N20" s="19"/>
      <c r="O20" s="19"/>
      <c r="P20" s="19"/>
    </row>
    <row r="21" spans="1:16" x14ac:dyDescent="0.25">
      <c r="A21" s="12">
        <f t="shared" si="3"/>
        <v>17</v>
      </c>
      <c r="B21" s="13" t="s">
        <v>137</v>
      </c>
      <c r="C21" s="13">
        <v>18</v>
      </c>
      <c r="D21" s="13"/>
      <c r="E21" s="13"/>
      <c r="F21" s="14">
        <f t="shared" si="2"/>
        <v>18</v>
      </c>
      <c r="J21" s="19"/>
      <c r="K21" s="59"/>
      <c r="L21" s="19"/>
      <c r="M21" s="19"/>
      <c r="N21" s="19"/>
      <c r="O21" s="19"/>
      <c r="P21" s="19"/>
    </row>
    <row r="22" spans="1:16" x14ac:dyDescent="0.25">
      <c r="A22" s="12">
        <f t="shared" si="3"/>
        <v>18</v>
      </c>
      <c r="B22" s="13" t="s">
        <v>44</v>
      </c>
      <c r="C22" s="13">
        <v>48</v>
      </c>
      <c r="D22" s="13"/>
      <c r="E22" s="13">
        <f>60+1</f>
        <v>61</v>
      </c>
      <c r="F22" s="14">
        <f t="shared" si="2"/>
        <v>109</v>
      </c>
      <c r="H22" s="3">
        <f>E22-4</f>
        <v>57</v>
      </c>
      <c r="J22" s="19"/>
      <c r="K22" s="19"/>
      <c r="L22" s="19"/>
      <c r="M22" s="19"/>
      <c r="N22" s="19"/>
      <c r="O22" s="19"/>
      <c r="P22" s="19"/>
    </row>
    <row r="23" spans="1:16" x14ac:dyDescent="0.25">
      <c r="A23" s="12">
        <f t="shared" si="3"/>
        <v>19</v>
      </c>
      <c r="B23" s="13" t="s">
        <v>6</v>
      </c>
      <c r="C23" s="13">
        <v>4</v>
      </c>
      <c r="D23" s="13"/>
      <c r="E23" s="13"/>
      <c r="F23" s="14">
        <f t="shared" si="2"/>
        <v>4</v>
      </c>
      <c r="J23" s="19"/>
      <c r="K23" s="19"/>
      <c r="L23" s="19"/>
      <c r="M23" s="19"/>
      <c r="N23" s="19"/>
      <c r="O23" s="19"/>
      <c r="P23" s="19"/>
    </row>
    <row r="24" spans="1:16" x14ac:dyDescent="0.25">
      <c r="A24" s="12">
        <f t="shared" si="3"/>
        <v>20</v>
      </c>
      <c r="B24" s="13" t="s">
        <v>45</v>
      </c>
      <c r="C24" s="13">
        <v>4</v>
      </c>
      <c r="D24" s="13"/>
      <c r="E24" s="13">
        <v>2</v>
      </c>
      <c r="F24" s="14">
        <f t="shared" si="2"/>
        <v>6</v>
      </c>
      <c r="I24" s="3" t="s">
        <v>141</v>
      </c>
      <c r="K24" s="3">
        <f>SUM(C19:C25)</f>
        <v>114</v>
      </c>
    </row>
    <row r="25" spans="1:16" x14ac:dyDescent="0.25">
      <c r="A25" s="12">
        <f t="shared" si="3"/>
        <v>21</v>
      </c>
      <c r="B25" s="13" t="s">
        <v>22</v>
      </c>
      <c r="C25" s="13">
        <v>6</v>
      </c>
      <c r="D25" s="13"/>
      <c r="E25" s="13"/>
      <c r="F25" s="14">
        <f t="shared" si="2"/>
        <v>6</v>
      </c>
      <c r="I25" s="3" t="s">
        <v>142</v>
      </c>
      <c r="K25" s="3">
        <f>SUM(E19:E25)</f>
        <v>80</v>
      </c>
    </row>
    <row r="26" spans="1:16" x14ac:dyDescent="0.25">
      <c r="A26" s="12">
        <f t="shared" si="3"/>
        <v>22</v>
      </c>
      <c r="B26" s="13" t="s">
        <v>50</v>
      </c>
      <c r="C26" s="13">
        <v>1</v>
      </c>
      <c r="D26" s="13"/>
      <c r="E26" s="13"/>
      <c r="F26" s="14">
        <f t="shared" si="2"/>
        <v>1</v>
      </c>
      <c r="I26" s="3" t="s">
        <v>143</v>
      </c>
      <c r="K26" s="3">
        <f>SUM(C28:C29)+D29</f>
        <v>35</v>
      </c>
    </row>
    <row r="27" spans="1:16" s="20" customFormat="1" x14ac:dyDescent="0.25">
      <c r="A27" s="9"/>
      <c r="B27" s="14"/>
      <c r="C27" s="9">
        <f>SUM(C19:C26)</f>
        <v>115</v>
      </c>
      <c r="D27" s="14"/>
      <c r="E27" s="9">
        <f>SUM(E19:E26)</f>
        <v>80</v>
      </c>
      <c r="F27" s="14"/>
      <c r="I27" s="20" t="s">
        <v>144</v>
      </c>
      <c r="K27" s="20">
        <f>SUM(E28:E29)</f>
        <v>14</v>
      </c>
    </row>
    <row r="28" spans="1:16" x14ac:dyDescent="0.25">
      <c r="A28" s="12">
        <f>A26+1</f>
        <v>23</v>
      </c>
      <c r="B28" s="13" t="s">
        <v>7</v>
      </c>
      <c r="C28" s="13">
        <v>1</v>
      </c>
      <c r="D28" s="13"/>
      <c r="E28" s="13">
        <v>4</v>
      </c>
      <c r="F28" s="14">
        <f>C28+D28+E28</f>
        <v>5</v>
      </c>
    </row>
    <row r="29" spans="1:16" x14ac:dyDescent="0.25">
      <c r="A29" s="12">
        <f>A28+1</f>
        <v>24</v>
      </c>
      <c r="B29" s="13" t="s">
        <v>8</v>
      </c>
      <c r="C29" s="13">
        <v>33</v>
      </c>
      <c r="D29" s="13">
        <v>1</v>
      </c>
      <c r="E29" s="13">
        <v>10</v>
      </c>
      <c r="F29" s="14">
        <f>C29+D29+E29</f>
        <v>44</v>
      </c>
    </row>
    <row r="30" spans="1:16" s="20" customFormat="1" x14ac:dyDescent="0.25">
      <c r="A30" s="9"/>
      <c r="B30" s="14"/>
      <c r="C30" s="9">
        <f>SUM(C28:C29)+1</f>
        <v>35</v>
      </c>
      <c r="D30" s="9"/>
      <c r="E30" s="9">
        <f>SUM(E28:E29)</f>
        <v>14</v>
      </c>
      <c r="F30" s="14"/>
    </row>
    <row r="31" spans="1:16" x14ac:dyDescent="0.25">
      <c r="A31" s="12">
        <f>A29+1</f>
        <v>25</v>
      </c>
      <c r="B31" s="13" t="s">
        <v>38</v>
      </c>
      <c r="C31" s="13">
        <v>3</v>
      </c>
      <c r="D31" s="13"/>
      <c r="E31" s="13">
        <v>11</v>
      </c>
      <c r="F31" s="14">
        <f>C31+D31+E31</f>
        <v>14</v>
      </c>
      <c r="J31" s="19"/>
      <c r="K31" s="59"/>
      <c r="L31" s="19"/>
      <c r="M31" s="59"/>
      <c r="N31" s="59"/>
      <c r="O31" s="19"/>
      <c r="P31" s="19"/>
    </row>
    <row r="32" spans="1:16" x14ac:dyDescent="0.25">
      <c r="A32" s="12">
        <f>A31+1</f>
        <v>26</v>
      </c>
      <c r="B32" s="13" t="s">
        <v>48</v>
      </c>
      <c r="C32" s="13">
        <v>1</v>
      </c>
      <c r="D32" s="13"/>
      <c r="E32" s="13"/>
      <c r="F32" s="14">
        <f>C32+D32+E32</f>
        <v>1</v>
      </c>
    </row>
    <row r="33" spans="1:16" x14ac:dyDescent="0.25">
      <c r="A33" s="12">
        <f>A32+1</f>
        <v>27</v>
      </c>
      <c r="B33" s="13" t="s">
        <v>97</v>
      </c>
      <c r="C33" s="13"/>
      <c r="D33" s="13"/>
      <c r="E33" s="13">
        <v>1</v>
      </c>
      <c r="F33" s="14">
        <f>C33+D33+E33</f>
        <v>1</v>
      </c>
    </row>
    <row r="34" spans="1:16" s="20" customFormat="1" x14ac:dyDescent="0.25">
      <c r="A34" s="9"/>
      <c r="B34" s="14"/>
      <c r="C34" s="9">
        <f>SUM(C31:C33)</f>
        <v>4</v>
      </c>
      <c r="D34" s="14"/>
      <c r="E34" s="9">
        <f>SUM(E31:E33)</f>
        <v>12</v>
      </c>
      <c r="F34" s="14"/>
    </row>
    <row r="35" spans="1:16" x14ac:dyDescent="0.25">
      <c r="A35" s="12">
        <f>A33+1</f>
        <v>28</v>
      </c>
      <c r="B35" s="13" t="s">
        <v>39</v>
      </c>
      <c r="C35" s="13">
        <v>2</v>
      </c>
      <c r="D35" s="13"/>
      <c r="E35" s="13"/>
      <c r="F35" s="14">
        <f t="shared" ref="F35:F51" si="4">C35+D35+E35</f>
        <v>2</v>
      </c>
      <c r="J35" s="19"/>
      <c r="K35" s="59"/>
      <c r="L35" s="19"/>
      <c r="M35" s="59"/>
      <c r="N35" s="59"/>
      <c r="O35" s="19"/>
      <c r="P35" s="19"/>
    </row>
    <row r="36" spans="1:16" x14ac:dyDescent="0.25">
      <c r="A36" s="12">
        <f t="shared" ref="A36:A51" si="5">A35+1</f>
        <v>29</v>
      </c>
      <c r="B36" s="13" t="s">
        <v>9</v>
      </c>
      <c r="C36" s="13">
        <v>1</v>
      </c>
      <c r="D36" s="13"/>
      <c r="E36" s="13"/>
      <c r="F36" s="14">
        <f t="shared" si="4"/>
        <v>1</v>
      </c>
    </row>
    <row r="37" spans="1:16" x14ac:dyDescent="0.25">
      <c r="A37" s="12">
        <f t="shared" si="5"/>
        <v>30</v>
      </c>
      <c r="B37" s="13" t="s">
        <v>40</v>
      </c>
      <c r="C37" s="13">
        <v>1</v>
      </c>
      <c r="D37" s="13"/>
      <c r="E37" s="13"/>
      <c r="F37" s="14">
        <f t="shared" si="4"/>
        <v>1</v>
      </c>
      <c r="J37" s="19"/>
      <c r="K37" s="59"/>
      <c r="L37" s="19"/>
      <c r="M37" s="59"/>
      <c r="N37" s="59"/>
      <c r="O37" s="19"/>
      <c r="P37" s="19"/>
    </row>
    <row r="38" spans="1:16" x14ac:dyDescent="0.25">
      <c r="A38" s="12">
        <f t="shared" si="5"/>
        <v>31</v>
      </c>
      <c r="B38" s="13" t="s">
        <v>88</v>
      </c>
      <c r="C38" s="13"/>
      <c r="D38" s="13"/>
      <c r="E38" s="13">
        <v>2</v>
      </c>
      <c r="F38" s="14">
        <f t="shared" si="4"/>
        <v>2</v>
      </c>
      <c r="M38" s="59"/>
    </row>
    <row r="39" spans="1:16" x14ac:dyDescent="0.25">
      <c r="A39" s="12">
        <f t="shared" si="5"/>
        <v>32</v>
      </c>
      <c r="B39" s="13" t="s">
        <v>41</v>
      </c>
      <c r="C39" s="13">
        <v>3</v>
      </c>
      <c r="D39" s="13"/>
      <c r="E39" s="13">
        <v>5</v>
      </c>
      <c r="F39" s="14">
        <f t="shared" si="4"/>
        <v>8</v>
      </c>
      <c r="J39" s="19"/>
      <c r="K39" s="59"/>
      <c r="L39" s="19"/>
      <c r="M39" s="59"/>
      <c r="N39" s="59"/>
      <c r="O39" s="19"/>
      <c r="P39" s="19"/>
    </row>
    <row r="40" spans="1:16" x14ac:dyDescent="0.25">
      <c r="A40" s="12">
        <f>A39+1</f>
        <v>33</v>
      </c>
      <c r="B40" s="13" t="s">
        <v>35</v>
      </c>
      <c r="C40" s="13">
        <v>3</v>
      </c>
      <c r="D40" s="13"/>
      <c r="E40" s="13">
        <v>3</v>
      </c>
      <c r="F40" s="14">
        <f t="shared" si="4"/>
        <v>6</v>
      </c>
      <c r="H40" s="3" t="s">
        <v>91</v>
      </c>
    </row>
    <row r="41" spans="1:16" x14ac:dyDescent="0.25">
      <c r="A41" s="12">
        <f t="shared" si="5"/>
        <v>34</v>
      </c>
      <c r="B41" s="13" t="s">
        <v>92</v>
      </c>
      <c r="C41" s="13">
        <v>5</v>
      </c>
      <c r="D41" s="13"/>
      <c r="E41" s="13">
        <v>7</v>
      </c>
      <c r="F41" s="14">
        <f t="shared" si="4"/>
        <v>12</v>
      </c>
      <c r="H41" s="3" t="s">
        <v>93</v>
      </c>
    </row>
    <row r="42" spans="1:16" x14ac:dyDescent="0.25">
      <c r="A42" s="12">
        <f t="shared" si="5"/>
        <v>35</v>
      </c>
      <c r="B42" s="13" t="s">
        <v>94</v>
      </c>
      <c r="C42" s="13">
        <v>4</v>
      </c>
      <c r="D42" s="13"/>
      <c r="E42" s="13">
        <v>4</v>
      </c>
      <c r="F42" s="14">
        <f t="shared" si="4"/>
        <v>8</v>
      </c>
      <c r="H42" s="3" t="s">
        <v>95</v>
      </c>
    </row>
    <row r="43" spans="1:16" x14ac:dyDescent="0.25">
      <c r="A43" s="12">
        <f t="shared" si="5"/>
        <v>36</v>
      </c>
      <c r="B43" s="13" t="s">
        <v>47</v>
      </c>
      <c r="C43" s="13">
        <v>2</v>
      </c>
      <c r="D43" s="13"/>
      <c r="E43" s="13"/>
      <c r="F43" s="14">
        <f t="shared" si="4"/>
        <v>2</v>
      </c>
    </row>
    <row r="44" spans="1:16" x14ac:dyDescent="0.25">
      <c r="A44" s="12">
        <f t="shared" si="5"/>
        <v>37</v>
      </c>
      <c r="B44" s="13" t="s">
        <v>12</v>
      </c>
      <c r="C44" s="13">
        <v>1</v>
      </c>
      <c r="D44" s="13"/>
      <c r="E44" s="13"/>
      <c r="F44" s="14">
        <f t="shared" si="4"/>
        <v>1</v>
      </c>
    </row>
    <row r="45" spans="1:16" x14ac:dyDescent="0.25">
      <c r="A45" s="12">
        <f t="shared" si="5"/>
        <v>38</v>
      </c>
      <c r="B45" s="13" t="s">
        <v>13</v>
      </c>
      <c r="C45" s="13">
        <v>3</v>
      </c>
      <c r="D45" s="13"/>
      <c r="E45" s="13">
        <v>5</v>
      </c>
      <c r="F45" s="14">
        <f t="shared" si="4"/>
        <v>8</v>
      </c>
    </row>
    <row r="46" spans="1:16" x14ac:dyDescent="0.25">
      <c r="A46" s="12">
        <f t="shared" si="5"/>
        <v>39</v>
      </c>
      <c r="B46" s="13" t="s">
        <v>14</v>
      </c>
      <c r="C46" s="13">
        <v>4</v>
      </c>
      <c r="D46" s="13"/>
      <c r="E46" s="13">
        <v>6</v>
      </c>
      <c r="F46" s="14">
        <f t="shared" si="4"/>
        <v>10</v>
      </c>
      <c r="J46" s="3">
        <f>SUM(C46:C47)</f>
        <v>9</v>
      </c>
    </row>
    <row r="47" spans="1:16" x14ac:dyDescent="0.25">
      <c r="A47" s="12">
        <f t="shared" si="5"/>
        <v>40</v>
      </c>
      <c r="B47" s="13" t="s">
        <v>15</v>
      </c>
      <c r="C47" s="13">
        <v>5</v>
      </c>
      <c r="D47" s="13"/>
      <c r="E47" s="13"/>
      <c r="F47" s="14">
        <f t="shared" si="4"/>
        <v>5</v>
      </c>
    </row>
    <row r="48" spans="1:16" x14ac:dyDescent="0.25">
      <c r="A48" s="12">
        <f t="shared" si="5"/>
        <v>41</v>
      </c>
      <c r="B48" s="13" t="s">
        <v>16</v>
      </c>
      <c r="C48" s="13">
        <v>2</v>
      </c>
      <c r="D48" s="13"/>
      <c r="E48" s="13"/>
      <c r="F48" s="14">
        <f t="shared" si="4"/>
        <v>2</v>
      </c>
    </row>
    <row r="49" spans="1:11" x14ac:dyDescent="0.25">
      <c r="A49" s="12">
        <f t="shared" si="5"/>
        <v>42</v>
      </c>
      <c r="B49" s="13" t="s">
        <v>17</v>
      </c>
      <c r="C49" s="13">
        <v>1</v>
      </c>
      <c r="D49" s="13"/>
      <c r="E49" s="13"/>
      <c r="F49" s="14">
        <f t="shared" si="4"/>
        <v>1</v>
      </c>
    </row>
    <row r="50" spans="1:11" x14ac:dyDescent="0.25">
      <c r="A50" s="12">
        <f t="shared" si="5"/>
        <v>43</v>
      </c>
      <c r="B50" s="13" t="s">
        <v>49</v>
      </c>
      <c r="C50" s="13">
        <v>2</v>
      </c>
      <c r="D50" s="13"/>
      <c r="E50" s="13">
        <v>2</v>
      </c>
      <c r="F50" s="14">
        <f t="shared" si="4"/>
        <v>4</v>
      </c>
    </row>
    <row r="51" spans="1:11" x14ac:dyDescent="0.25">
      <c r="A51" s="12">
        <f t="shared" si="5"/>
        <v>44</v>
      </c>
      <c r="B51" s="13" t="s">
        <v>51</v>
      </c>
      <c r="C51" s="13">
        <v>1</v>
      </c>
      <c r="D51" s="13"/>
      <c r="E51" s="13"/>
      <c r="F51" s="14">
        <f t="shared" si="4"/>
        <v>1</v>
      </c>
    </row>
    <row r="52" spans="1:11" s="20" customFormat="1" x14ac:dyDescent="0.25">
      <c r="A52" s="9"/>
      <c r="B52" s="14"/>
      <c r="C52" s="9">
        <f>SUM(C35:C51)</f>
        <v>40</v>
      </c>
      <c r="D52" s="14"/>
      <c r="E52" s="9">
        <f>SUM(E35:E51)</f>
        <v>34</v>
      </c>
      <c r="F52" s="14"/>
    </row>
    <row r="53" spans="1:11" x14ac:dyDescent="0.25">
      <c r="A53" s="12">
        <f>A51+1</f>
        <v>45</v>
      </c>
      <c r="B53" s="13" t="s">
        <v>96</v>
      </c>
      <c r="C53" s="13">
        <v>1</v>
      </c>
      <c r="D53" s="13"/>
      <c r="E53" s="13"/>
      <c r="F53" s="14">
        <f t="shared" ref="F53:F66" si="6">C53+D53+E53</f>
        <v>1</v>
      </c>
    </row>
    <row r="54" spans="1:11" x14ac:dyDescent="0.25">
      <c r="A54" s="12">
        <f>A53+1</f>
        <v>46</v>
      </c>
      <c r="B54" s="13" t="s">
        <v>134</v>
      </c>
      <c r="C54" s="13">
        <v>3</v>
      </c>
      <c r="D54" s="13"/>
      <c r="E54" s="13">
        <v>2</v>
      </c>
      <c r="F54" s="14">
        <f t="shared" si="6"/>
        <v>5</v>
      </c>
    </row>
    <row r="55" spans="1:11" x14ac:dyDescent="0.25">
      <c r="A55" s="12">
        <f t="shared" ref="A55:A66" si="7">A54+1</f>
        <v>47</v>
      </c>
      <c r="B55" s="13" t="s">
        <v>98</v>
      </c>
      <c r="C55" s="13">
        <v>1</v>
      </c>
      <c r="D55" s="13"/>
      <c r="E55" s="13"/>
      <c r="F55" s="14">
        <f t="shared" si="6"/>
        <v>1</v>
      </c>
    </row>
    <row r="56" spans="1:11" x14ac:dyDescent="0.25">
      <c r="A56" s="12">
        <f t="shared" si="7"/>
        <v>48</v>
      </c>
      <c r="B56" s="13" t="s">
        <v>132</v>
      </c>
      <c r="C56" s="13">
        <v>3</v>
      </c>
      <c r="D56" s="13"/>
      <c r="E56" s="13"/>
      <c r="F56" s="14">
        <f t="shared" si="6"/>
        <v>3</v>
      </c>
    </row>
    <row r="57" spans="1:11" x14ac:dyDescent="0.25">
      <c r="A57" s="12">
        <f t="shared" si="7"/>
        <v>49</v>
      </c>
      <c r="B57" s="13" t="s">
        <v>99</v>
      </c>
      <c r="C57" s="13">
        <v>1</v>
      </c>
      <c r="D57" s="13"/>
      <c r="E57" s="13">
        <v>1</v>
      </c>
      <c r="F57" s="14">
        <f t="shared" si="6"/>
        <v>2</v>
      </c>
    </row>
    <row r="58" spans="1:11" x14ac:dyDescent="0.25">
      <c r="A58" s="12">
        <f t="shared" si="7"/>
        <v>50</v>
      </c>
      <c r="B58" s="13" t="s">
        <v>135</v>
      </c>
      <c r="C58" s="13">
        <v>4</v>
      </c>
      <c r="D58" s="13"/>
      <c r="E58" s="13">
        <v>2</v>
      </c>
      <c r="F58" s="14">
        <f t="shared" si="6"/>
        <v>6</v>
      </c>
    </row>
    <row r="59" spans="1:11" x14ac:dyDescent="0.25">
      <c r="A59" s="12">
        <f t="shared" si="7"/>
        <v>51</v>
      </c>
      <c r="B59" s="13" t="s">
        <v>129</v>
      </c>
      <c r="C59" s="13">
        <v>3</v>
      </c>
      <c r="D59" s="13"/>
      <c r="E59" s="13">
        <v>7</v>
      </c>
      <c r="F59" s="14">
        <f t="shared" si="6"/>
        <v>10</v>
      </c>
      <c r="J59" s="19"/>
      <c r="K59" s="19"/>
    </row>
    <row r="60" spans="1:11" x14ac:dyDescent="0.25">
      <c r="A60" s="12">
        <f t="shared" si="7"/>
        <v>52</v>
      </c>
      <c r="B60" s="13" t="s">
        <v>100</v>
      </c>
      <c r="C60" s="13">
        <v>1</v>
      </c>
      <c r="D60" s="13"/>
      <c r="E60" s="13">
        <v>6</v>
      </c>
      <c r="F60" s="14">
        <f t="shared" si="6"/>
        <v>7</v>
      </c>
      <c r="J60" s="19"/>
      <c r="K60" s="19"/>
    </row>
    <row r="61" spans="1:11" x14ac:dyDescent="0.25">
      <c r="A61" s="12">
        <f t="shared" si="7"/>
        <v>53</v>
      </c>
      <c r="B61" s="13" t="s">
        <v>58</v>
      </c>
      <c r="C61" s="13">
        <v>1</v>
      </c>
      <c r="D61" s="13"/>
      <c r="E61" s="13"/>
      <c r="F61" s="14">
        <f t="shared" si="6"/>
        <v>1</v>
      </c>
      <c r="J61" s="19"/>
      <c r="K61" s="19"/>
    </row>
    <row r="62" spans="1:11" x14ac:dyDescent="0.25">
      <c r="A62" s="12">
        <f t="shared" si="7"/>
        <v>54</v>
      </c>
      <c r="B62" s="13" t="s">
        <v>59</v>
      </c>
      <c r="C62" s="13"/>
      <c r="D62" s="13"/>
      <c r="E62" s="13">
        <v>1</v>
      </c>
      <c r="F62" s="14">
        <f t="shared" si="6"/>
        <v>1</v>
      </c>
      <c r="J62" s="19"/>
      <c r="K62" s="19"/>
    </row>
    <row r="63" spans="1:11" x14ac:dyDescent="0.25">
      <c r="A63" s="12">
        <f t="shared" si="7"/>
        <v>55</v>
      </c>
      <c r="B63" s="13" t="s">
        <v>101</v>
      </c>
      <c r="C63" s="13"/>
      <c r="D63" s="13"/>
      <c r="E63" s="13">
        <v>2</v>
      </c>
      <c r="F63" s="14">
        <f t="shared" si="6"/>
        <v>2</v>
      </c>
      <c r="J63" s="19"/>
      <c r="K63" s="19"/>
    </row>
    <row r="64" spans="1:11" x14ac:dyDescent="0.25">
      <c r="A64" s="12">
        <f t="shared" si="7"/>
        <v>56</v>
      </c>
      <c r="B64" s="13" t="s">
        <v>103</v>
      </c>
      <c r="C64" s="13">
        <v>19</v>
      </c>
      <c r="D64" s="13"/>
      <c r="E64" s="13">
        <v>70</v>
      </c>
      <c r="F64" s="14">
        <f t="shared" si="6"/>
        <v>89</v>
      </c>
      <c r="J64" s="19"/>
      <c r="K64" s="19"/>
    </row>
    <row r="65" spans="1:11" x14ac:dyDescent="0.25">
      <c r="A65" s="12">
        <f t="shared" si="7"/>
        <v>57</v>
      </c>
      <c r="B65" s="13" t="s">
        <v>20</v>
      </c>
      <c r="C65" s="13">
        <v>1</v>
      </c>
      <c r="D65" s="13"/>
      <c r="E65" s="13">
        <v>2</v>
      </c>
      <c r="F65" s="14">
        <f t="shared" si="6"/>
        <v>3</v>
      </c>
      <c r="J65" s="19"/>
      <c r="K65" s="19"/>
    </row>
    <row r="66" spans="1:11" x14ac:dyDescent="0.25">
      <c r="A66" s="12">
        <f t="shared" si="7"/>
        <v>58</v>
      </c>
      <c r="B66" s="13" t="s">
        <v>21</v>
      </c>
      <c r="C66" s="13">
        <v>1</v>
      </c>
      <c r="D66" s="13"/>
      <c r="E66" s="13"/>
      <c r="F66" s="14">
        <f t="shared" si="6"/>
        <v>1</v>
      </c>
      <c r="J66" s="19"/>
      <c r="K66" s="19"/>
    </row>
    <row r="67" spans="1:11" s="20" customFormat="1" x14ac:dyDescent="0.25">
      <c r="A67" s="9"/>
      <c r="B67" s="14"/>
      <c r="C67" s="9">
        <f>SUM(C53:C66)</f>
        <v>39</v>
      </c>
      <c r="D67" s="14"/>
      <c r="E67" s="9">
        <f>SUM(E54:E66)</f>
        <v>93</v>
      </c>
      <c r="F67" s="14"/>
      <c r="J67" s="61"/>
      <c r="K67" s="61"/>
    </row>
    <row r="68" spans="1:11" x14ac:dyDescent="0.25">
      <c r="A68" s="12"/>
      <c r="B68" s="14" t="s">
        <v>5</v>
      </c>
      <c r="C68" s="9">
        <f>C4+C18+C27+C30+C34+C52+C67</f>
        <v>286</v>
      </c>
      <c r="D68" s="16">
        <f>SUM(D4:D66)</f>
        <v>6</v>
      </c>
      <c r="E68" s="9">
        <f>E18+E27+E30+E34+E52+E67</f>
        <v>235</v>
      </c>
      <c r="F68" s="14">
        <f>SUM(F4:F66)</f>
        <v>521</v>
      </c>
      <c r="J68" s="19"/>
      <c r="K68" s="19"/>
    </row>
    <row r="69" spans="1:11" x14ac:dyDescent="0.25">
      <c r="J69" s="19"/>
      <c r="K69" s="19"/>
    </row>
    <row r="70" spans="1:11" x14ac:dyDescent="0.25">
      <c r="B70" s="3" t="s">
        <v>2</v>
      </c>
      <c r="C70" s="3">
        <f>C68</f>
        <v>286</v>
      </c>
      <c r="J70" s="19"/>
      <c r="K70" s="19"/>
    </row>
    <row r="71" spans="1:11" x14ac:dyDescent="0.25">
      <c r="B71" s="3" t="s">
        <v>105</v>
      </c>
      <c r="C71" s="3">
        <f>E68</f>
        <v>235</v>
      </c>
      <c r="J71" s="19"/>
      <c r="K71" s="19"/>
    </row>
    <row r="72" spans="1:11" x14ac:dyDescent="0.25">
      <c r="C72" s="3">
        <f>C70+C71</f>
        <v>521</v>
      </c>
      <c r="F72" s="20">
        <f>238-4</f>
        <v>234</v>
      </c>
      <c r="J72" s="19"/>
      <c r="K72" s="19"/>
    </row>
    <row r="73" spans="1:11" x14ac:dyDescent="0.25">
      <c r="J73" s="19"/>
      <c r="K73" s="19"/>
    </row>
    <row r="76" spans="1:11" x14ac:dyDescent="0.25">
      <c r="J76" s="17"/>
    </row>
    <row r="86" spans="2:5" x14ac:dyDescent="0.25">
      <c r="C86" s="56"/>
    </row>
    <row r="87" spans="2:5" x14ac:dyDescent="0.25">
      <c r="B87" s="56"/>
      <c r="C87" s="56"/>
    </row>
    <row r="88" spans="2:5" x14ac:dyDescent="0.25">
      <c r="B88" s="56"/>
      <c r="C88" s="56"/>
    </row>
    <row r="89" spans="2:5" x14ac:dyDescent="0.25">
      <c r="B89" s="56"/>
      <c r="C89" s="56"/>
      <c r="E89" s="56"/>
    </row>
    <row r="90" spans="2:5" x14ac:dyDescent="0.25">
      <c r="B90" s="56"/>
      <c r="C90" s="56"/>
    </row>
    <row r="91" spans="2:5" x14ac:dyDescent="0.25">
      <c r="B91" s="56"/>
      <c r="C91" s="56"/>
    </row>
    <row r="92" spans="2:5" x14ac:dyDescent="0.25">
      <c r="B92" s="56"/>
      <c r="C92" s="56"/>
    </row>
    <row r="93" spans="2:5" x14ac:dyDescent="0.25">
      <c r="C93" s="56"/>
    </row>
    <row r="128" spans="8:9" x14ac:dyDescent="0.25">
      <c r="H128" s="20"/>
      <c r="I128" s="20"/>
    </row>
  </sheetData>
  <mergeCells count="1">
    <mergeCell ref="D2:D3"/>
  </mergeCells>
  <pageMargins left="0.7" right="0.7" top="0.75" bottom="0.75" header="0.3" footer="0.3"/>
  <pageSetup paperSize="258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8"/>
  <sheetViews>
    <sheetView workbookViewId="0">
      <selection sqref="A1:XFD1"/>
    </sheetView>
  </sheetViews>
  <sheetFormatPr defaultRowHeight="15" x14ac:dyDescent="0.25"/>
  <cols>
    <col min="1" max="1" width="5.42578125" style="1" customWidth="1"/>
    <col min="2" max="2" width="66.5703125" style="3" customWidth="1"/>
    <col min="3" max="3" width="9" style="3" customWidth="1"/>
    <col min="4" max="5" width="9.5703125" style="3" customWidth="1"/>
    <col min="6" max="6" width="8.85546875" style="3" customWidth="1"/>
    <col min="7" max="7" width="8.42578125" style="20" customWidth="1"/>
    <col min="8" max="16384" width="9.140625" style="3"/>
  </cols>
  <sheetData>
    <row r="1" spans="1:10" x14ac:dyDescent="0.25">
      <c r="A1" s="18" t="s">
        <v>446</v>
      </c>
      <c r="B1" s="18"/>
      <c r="C1" s="18"/>
    </row>
    <row r="2" spans="1:10" s="6" customFormat="1" x14ac:dyDescent="0.25">
      <c r="A2" s="333" t="s">
        <v>0</v>
      </c>
      <c r="B2" s="333" t="s">
        <v>1</v>
      </c>
      <c r="C2" s="333" t="s">
        <v>2</v>
      </c>
      <c r="D2" s="323" t="s">
        <v>82</v>
      </c>
      <c r="E2" s="323" t="s">
        <v>431</v>
      </c>
      <c r="F2" s="333" t="s">
        <v>3</v>
      </c>
      <c r="G2" s="333" t="s">
        <v>5</v>
      </c>
    </row>
    <row r="3" spans="1:10" s="6" customFormat="1" x14ac:dyDescent="0.25">
      <c r="A3" s="334"/>
      <c r="B3" s="334"/>
      <c r="C3" s="334"/>
      <c r="D3" s="324"/>
      <c r="E3" s="324"/>
      <c r="F3" s="334"/>
      <c r="G3" s="334"/>
    </row>
    <row r="4" spans="1:10" s="104" customFormat="1" x14ac:dyDescent="0.25">
      <c r="A4" s="101">
        <v>1</v>
      </c>
      <c r="B4" s="102" t="s">
        <v>37</v>
      </c>
      <c r="C4" s="103">
        <v>13</v>
      </c>
      <c r="D4" s="103"/>
      <c r="E4" s="103"/>
      <c r="F4" s="103"/>
      <c r="G4" s="98">
        <f>C4+D4+F4</f>
        <v>13</v>
      </c>
    </row>
    <row r="5" spans="1:10" s="63" customFormat="1" x14ac:dyDescent="0.25">
      <c r="A5" s="7"/>
      <c r="B5" s="11" t="s">
        <v>63</v>
      </c>
      <c r="C5" s="269"/>
      <c r="D5" s="269"/>
      <c r="E5" s="269"/>
      <c r="F5" s="269"/>
      <c r="G5" s="14"/>
    </row>
    <row r="6" spans="1:10" x14ac:dyDescent="0.25">
      <c r="A6" s="12">
        <f>A4+1</f>
        <v>2</v>
      </c>
      <c r="B6" s="13" t="s">
        <v>23</v>
      </c>
      <c r="C6" s="13">
        <v>4</v>
      </c>
      <c r="D6" s="13">
        <v>9</v>
      </c>
      <c r="E6" s="13">
        <f>C6+D6</f>
        <v>13</v>
      </c>
      <c r="F6" s="13">
        <f>4+1+3</f>
        <v>8</v>
      </c>
      <c r="G6" s="14">
        <f>C6+D6+F6</f>
        <v>21</v>
      </c>
      <c r="I6" s="19"/>
      <c r="J6" s="19"/>
    </row>
    <row r="7" spans="1:10" x14ac:dyDescent="0.25">
      <c r="A7" s="12">
        <f t="shared" ref="A7:A17" si="0">A6+1</f>
        <v>3</v>
      </c>
      <c r="B7" s="13" t="s">
        <v>140</v>
      </c>
      <c r="C7" s="13">
        <v>1</v>
      </c>
      <c r="D7" s="13"/>
      <c r="E7" s="13"/>
      <c r="F7" s="13"/>
      <c r="G7" s="14">
        <f t="shared" ref="G7:G18" si="1">C7+D7+F7</f>
        <v>1</v>
      </c>
      <c r="I7" s="19"/>
      <c r="J7" s="19"/>
    </row>
    <row r="8" spans="1:10" x14ac:dyDescent="0.25">
      <c r="A8" s="12">
        <f t="shared" si="0"/>
        <v>4</v>
      </c>
      <c r="B8" s="13" t="s">
        <v>24</v>
      </c>
      <c r="C8" s="13">
        <v>2</v>
      </c>
      <c r="D8" s="13"/>
      <c r="E8" s="13"/>
      <c r="F8" s="13"/>
      <c r="G8" s="14">
        <f t="shared" si="1"/>
        <v>2</v>
      </c>
      <c r="I8" s="19"/>
      <c r="J8" s="19"/>
    </row>
    <row r="9" spans="1:10" x14ac:dyDescent="0.25">
      <c r="A9" s="12">
        <f t="shared" si="0"/>
        <v>5</v>
      </c>
      <c r="B9" s="13" t="s">
        <v>25</v>
      </c>
      <c r="C9" s="13">
        <v>2</v>
      </c>
      <c r="D9" s="13"/>
      <c r="E9" s="13"/>
      <c r="F9" s="13"/>
      <c r="G9" s="14">
        <f t="shared" si="1"/>
        <v>2</v>
      </c>
      <c r="I9" s="19"/>
      <c r="J9" s="19"/>
    </row>
    <row r="10" spans="1:10" x14ac:dyDescent="0.25">
      <c r="A10" s="12">
        <f t="shared" si="0"/>
        <v>6</v>
      </c>
      <c r="B10" s="13" t="s">
        <v>32</v>
      </c>
      <c r="C10" s="13">
        <v>1</v>
      </c>
      <c r="D10" s="13"/>
      <c r="E10" s="13"/>
      <c r="F10" s="13"/>
      <c r="G10" s="14">
        <f t="shared" si="1"/>
        <v>1</v>
      </c>
      <c r="I10" s="19"/>
      <c r="J10" s="19"/>
    </row>
    <row r="11" spans="1:10" x14ac:dyDescent="0.25">
      <c r="A11" s="12">
        <f t="shared" si="0"/>
        <v>7</v>
      </c>
      <c r="B11" s="13" t="s">
        <v>26</v>
      </c>
      <c r="C11" s="13">
        <v>2</v>
      </c>
      <c r="D11" s="13"/>
      <c r="E11" s="13"/>
      <c r="F11" s="13"/>
      <c r="G11" s="14">
        <f t="shared" si="1"/>
        <v>2</v>
      </c>
      <c r="I11" s="19"/>
      <c r="J11" s="19"/>
    </row>
    <row r="12" spans="1:10" x14ac:dyDescent="0.25">
      <c r="A12" s="12">
        <f t="shared" si="0"/>
        <v>8</v>
      </c>
      <c r="B12" s="13" t="s">
        <v>27</v>
      </c>
      <c r="C12" s="13">
        <v>4</v>
      </c>
      <c r="D12" s="13"/>
      <c r="E12" s="13"/>
      <c r="F12" s="13"/>
      <c r="G12" s="14">
        <f t="shared" si="1"/>
        <v>4</v>
      </c>
      <c r="I12" s="19"/>
      <c r="J12" s="19"/>
    </row>
    <row r="13" spans="1:10" x14ac:dyDescent="0.25">
      <c r="A13" s="12">
        <f t="shared" si="0"/>
        <v>9</v>
      </c>
      <c r="B13" s="13" t="s">
        <v>28</v>
      </c>
      <c r="C13" s="13">
        <v>4</v>
      </c>
      <c r="D13" s="13"/>
      <c r="E13" s="13"/>
      <c r="F13" s="13"/>
      <c r="G13" s="14">
        <f t="shared" si="1"/>
        <v>4</v>
      </c>
      <c r="I13" s="19">
        <f>C18-C17-C6</f>
        <v>21</v>
      </c>
      <c r="J13" s="19"/>
    </row>
    <row r="14" spans="1:10" x14ac:dyDescent="0.25">
      <c r="A14" s="12">
        <f t="shared" si="0"/>
        <v>10</v>
      </c>
      <c r="B14" s="13" t="s">
        <v>29</v>
      </c>
      <c r="C14" s="13">
        <v>2</v>
      </c>
      <c r="D14" s="13"/>
      <c r="E14" s="13"/>
      <c r="F14" s="13"/>
      <c r="G14" s="14">
        <f t="shared" si="1"/>
        <v>2</v>
      </c>
      <c r="I14" s="19"/>
      <c r="J14" s="19"/>
    </row>
    <row r="15" spans="1:10" x14ac:dyDescent="0.25">
      <c r="A15" s="12">
        <f t="shared" si="0"/>
        <v>11</v>
      </c>
      <c r="B15" s="13" t="s">
        <v>30</v>
      </c>
      <c r="C15" s="13">
        <v>2</v>
      </c>
      <c r="D15" s="13"/>
      <c r="E15" s="13"/>
      <c r="F15" s="13"/>
      <c r="G15" s="14">
        <f t="shared" si="1"/>
        <v>2</v>
      </c>
      <c r="I15" s="19"/>
      <c r="J15" s="19"/>
    </row>
    <row r="16" spans="1:10" x14ac:dyDescent="0.25">
      <c r="A16" s="12">
        <f t="shared" si="0"/>
        <v>12</v>
      </c>
      <c r="B16" s="13" t="s">
        <v>31</v>
      </c>
      <c r="C16" s="13">
        <v>1</v>
      </c>
      <c r="D16" s="13"/>
      <c r="E16" s="13"/>
      <c r="F16" s="13"/>
      <c r="G16" s="14">
        <f t="shared" si="1"/>
        <v>1</v>
      </c>
      <c r="I16" s="19"/>
      <c r="J16" s="19"/>
    </row>
    <row r="17" spans="1:11" x14ac:dyDescent="0.25">
      <c r="A17" s="12">
        <f t="shared" si="0"/>
        <v>13</v>
      </c>
      <c r="B17" s="13" t="s">
        <v>34</v>
      </c>
      <c r="C17" s="13">
        <v>1</v>
      </c>
      <c r="D17" s="13"/>
      <c r="E17" s="13"/>
      <c r="F17" s="13"/>
      <c r="G17" s="14">
        <f t="shared" si="1"/>
        <v>1</v>
      </c>
      <c r="I17" s="19"/>
      <c r="J17" s="19"/>
    </row>
    <row r="18" spans="1:11" s="99" customFormat="1" x14ac:dyDescent="0.25">
      <c r="A18" s="97"/>
      <c r="B18" s="98" t="s">
        <v>303</v>
      </c>
      <c r="C18" s="97">
        <f>SUM(C6:C17)</f>
        <v>26</v>
      </c>
      <c r="D18" s="98"/>
      <c r="E18" s="98"/>
      <c r="F18" s="98">
        <f>SUM(F6:F17)</f>
        <v>8</v>
      </c>
      <c r="G18" s="98">
        <f t="shared" si="1"/>
        <v>34</v>
      </c>
      <c r="I18" s="100"/>
      <c r="J18" s="100"/>
    </row>
    <row r="19" spans="1:11" s="20" customFormat="1" x14ac:dyDescent="0.25">
      <c r="A19" s="9"/>
      <c r="B19" s="14"/>
      <c r="C19" s="9"/>
      <c r="D19" s="14"/>
      <c r="E19" s="14"/>
      <c r="F19" s="14"/>
      <c r="G19" s="14"/>
      <c r="H19" s="123"/>
      <c r="I19" s="61"/>
      <c r="J19" s="61"/>
    </row>
    <row r="20" spans="1:11" s="20" customFormat="1" x14ac:dyDescent="0.25">
      <c r="A20" s="9"/>
      <c r="B20" s="14" t="s">
        <v>304</v>
      </c>
      <c r="C20" s="9"/>
      <c r="D20" s="14"/>
      <c r="E20" s="14"/>
      <c r="F20" s="14"/>
      <c r="G20" s="14"/>
      <c r="I20" s="61"/>
      <c r="J20" s="61"/>
    </row>
    <row r="21" spans="1:11" x14ac:dyDescent="0.25">
      <c r="A21" s="12">
        <f>A17+1</f>
        <v>14</v>
      </c>
      <c r="B21" s="13" t="s">
        <v>136</v>
      </c>
      <c r="C21" s="13">
        <v>47</v>
      </c>
      <c r="D21" s="13">
        <v>2</v>
      </c>
      <c r="E21" s="13"/>
      <c r="F21" s="13">
        <f>16</f>
        <v>16</v>
      </c>
      <c r="G21" s="14">
        <f>C21+D21+F21</f>
        <v>65</v>
      </c>
      <c r="H21" s="3">
        <f>C21+F21</f>
        <v>63</v>
      </c>
      <c r="I21" s="19">
        <f>C24+F24+4</f>
        <v>174</v>
      </c>
      <c r="J21" s="19"/>
    </row>
    <row r="22" spans="1:11" x14ac:dyDescent="0.25">
      <c r="A22" s="12">
        <f>A21+1</f>
        <v>15</v>
      </c>
      <c r="B22" s="13" t="s">
        <v>44</v>
      </c>
      <c r="C22" s="13">
        <f>48-2-1-1</f>
        <v>44</v>
      </c>
      <c r="D22" s="13">
        <v>2</v>
      </c>
      <c r="E22" s="13"/>
      <c r="F22" s="13">
        <f>57+1</f>
        <v>58</v>
      </c>
      <c r="G22" s="14">
        <f>C22+D22+F22</f>
        <v>104</v>
      </c>
      <c r="H22" s="3">
        <f>C22+F22</f>
        <v>102</v>
      </c>
      <c r="I22" s="19"/>
      <c r="J22" s="19"/>
    </row>
    <row r="23" spans="1:11" x14ac:dyDescent="0.25">
      <c r="A23" s="12">
        <f>A22+1</f>
        <v>16</v>
      </c>
      <c r="B23" s="13" t="s">
        <v>22</v>
      </c>
      <c r="C23" s="13">
        <v>5</v>
      </c>
      <c r="D23" s="13"/>
      <c r="E23" s="13"/>
      <c r="F23" s="13"/>
      <c r="G23" s="14">
        <f t="shared" ref="G23:G64" si="2">C23+D23+F23</f>
        <v>5</v>
      </c>
    </row>
    <row r="24" spans="1:11" s="99" customFormat="1" x14ac:dyDescent="0.25">
      <c r="A24" s="97"/>
      <c r="B24" s="98" t="s">
        <v>305</v>
      </c>
      <c r="C24" s="97">
        <f>SUM(C21:C23)</f>
        <v>96</v>
      </c>
      <c r="D24" s="98"/>
      <c r="E24" s="98"/>
      <c r="F24" s="97">
        <f>SUM(F21:F22)</f>
        <v>74</v>
      </c>
      <c r="G24" s="98"/>
      <c r="I24" s="99">
        <f>C24+F24</f>
        <v>170</v>
      </c>
    </row>
    <row r="25" spans="1:11" x14ac:dyDescent="0.25">
      <c r="A25" s="12"/>
      <c r="B25" s="13"/>
      <c r="C25" s="13"/>
      <c r="D25" s="13"/>
      <c r="E25" s="13"/>
      <c r="F25" s="13"/>
      <c r="G25" s="14"/>
      <c r="K25" s="3">
        <f>102+5+66+2</f>
        <v>175</v>
      </c>
    </row>
    <row r="26" spans="1:11" x14ac:dyDescent="0.25">
      <c r="A26" s="12"/>
      <c r="B26" s="14" t="s">
        <v>318</v>
      </c>
      <c r="C26" s="13"/>
      <c r="D26" s="13"/>
      <c r="E26" s="13"/>
      <c r="F26" s="13"/>
      <c r="G26" s="14"/>
    </row>
    <row r="27" spans="1:11" x14ac:dyDescent="0.25">
      <c r="A27" s="12">
        <f>A23+1</f>
        <v>17</v>
      </c>
      <c r="B27" s="13" t="s">
        <v>6</v>
      </c>
      <c r="C27" s="13">
        <v>4</v>
      </c>
      <c r="D27" s="13"/>
      <c r="E27" s="13"/>
      <c r="F27" s="13"/>
      <c r="G27" s="14">
        <f t="shared" si="2"/>
        <v>4</v>
      </c>
      <c r="I27" s="19"/>
      <c r="J27" s="19"/>
    </row>
    <row r="28" spans="1:11" x14ac:dyDescent="0.25">
      <c r="A28" s="12"/>
      <c r="B28" s="13"/>
      <c r="C28" s="13"/>
      <c r="D28" s="13"/>
      <c r="E28" s="13"/>
      <c r="F28" s="13"/>
      <c r="G28" s="14"/>
      <c r="I28" s="19"/>
      <c r="J28" s="19"/>
    </row>
    <row r="29" spans="1:11" x14ac:dyDescent="0.25">
      <c r="A29" s="12"/>
      <c r="B29" s="14" t="s">
        <v>319</v>
      </c>
      <c r="C29" s="13"/>
      <c r="D29" s="13"/>
      <c r="E29" s="13"/>
      <c r="F29" s="13"/>
      <c r="G29" s="14"/>
      <c r="I29" s="19"/>
      <c r="J29" s="19"/>
    </row>
    <row r="30" spans="1:11" x14ac:dyDescent="0.25">
      <c r="A30" s="12">
        <f>A27+1</f>
        <v>18</v>
      </c>
      <c r="B30" s="13" t="s">
        <v>45</v>
      </c>
      <c r="C30" s="13">
        <v>4</v>
      </c>
      <c r="D30" s="13"/>
      <c r="E30" s="13"/>
      <c r="F30" s="13">
        <v>2</v>
      </c>
      <c r="G30" s="14">
        <f t="shared" si="2"/>
        <v>6</v>
      </c>
    </row>
    <row r="31" spans="1:11" x14ac:dyDescent="0.25">
      <c r="A31" s="12"/>
      <c r="B31" s="13"/>
      <c r="C31" s="13"/>
      <c r="D31" s="13"/>
      <c r="E31" s="13"/>
      <c r="F31" s="13"/>
      <c r="G31" s="14"/>
    </row>
    <row r="32" spans="1:11" x14ac:dyDescent="0.25">
      <c r="A32" s="12"/>
      <c r="B32" s="14" t="s">
        <v>317</v>
      </c>
      <c r="C32" s="13"/>
      <c r="D32" s="13"/>
      <c r="E32" s="13"/>
      <c r="F32" s="13"/>
      <c r="G32" s="14"/>
    </row>
    <row r="33" spans="1:10" x14ac:dyDescent="0.25">
      <c r="A33" s="12">
        <f>A30+1</f>
        <v>19</v>
      </c>
      <c r="B33" s="13" t="s">
        <v>50</v>
      </c>
      <c r="C33" s="13">
        <v>1</v>
      </c>
      <c r="D33" s="13"/>
      <c r="E33" s="13"/>
      <c r="F33" s="13"/>
      <c r="G33" s="14">
        <f t="shared" si="2"/>
        <v>1</v>
      </c>
    </row>
    <row r="34" spans="1:10" s="20" customFormat="1" x14ac:dyDescent="0.25">
      <c r="A34" s="9"/>
      <c r="B34" s="14"/>
      <c r="C34" s="9"/>
      <c r="D34" s="14"/>
      <c r="E34" s="14"/>
      <c r="F34" s="9"/>
      <c r="G34" s="14"/>
    </row>
    <row r="35" spans="1:10" s="20" customFormat="1" x14ac:dyDescent="0.25">
      <c r="A35" s="9"/>
      <c r="B35" s="14" t="s">
        <v>309</v>
      </c>
      <c r="C35" s="9"/>
      <c r="D35" s="14"/>
      <c r="E35" s="14"/>
      <c r="F35" s="9"/>
      <c r="G35" s="14"/>
    </row>
    <row r="36" spans="1:10" x14ac:dyDescent="0.25">
      <c r="A36" s="12">
        <f>A33+1</f>
        <v>20</v>
      </c>
      <c r="B36" s="13" t="s">
        <v>7</v>
      </c>
      <c r="C36" s="13">
        <v>1</v>
      </c>
      <c r="D36" s="13"/>
      <c r="E36" s="13"/>
      <c r="F36" s="13">
        <v>2</v>
      </c>
      <c r="G36" s="14">
        <f t="shared" si="2"/>
        <v>3</v>
      </c>
    </row>
    <row r="37" spans="1:10" x14ac:dyDescent="0.25">
      <c r="A37" s="12">
        <f>A36+1</f>
        <v>21</v>
      </c>
      <c r="B37" s="13" t="s">
        <v>8</v>
      </c>
      <c r="C37" s="13">
        <v>31</v>
      </c>
      <c r="D37" s="13"/>
      <c r="E37" s="13"/>
      <c r="F37" s="13">
        <f>10-1</f>
        <v>9</v>
      </c>
      <c r="G37" s="14">
        <f>C37+D37+F37</f>
        <v>40</v>
      </c>
      <c r="I37" s="3">
        <f>C38+F38</f>
        <v>43</v>
      </c>
    </row>
    <row r="38" spans="1:10" s="99" customFormat="1" x14ac:dyDescent="0.25">
      <c r="A38" s="97"/>
      <c r="B38" s="98" t="s">
        <v>308</v>
      </c>
      <c r="C38" s="97">
        <f>SUM(C36:C37)</f>
        <v>32</v>
      </c>
      <c r="D38" s="97"/>
      <c r="E38" s="97"/>
      <c r="F38" s="97">
        <f>SUM(F36:F37)</f>
        <v>11</v>
      </c>
      <c r="G38" s="98"/>
    </row>
    <row r="39" spans="1:10" s="20" customFormat="1" x14ac:dyDescent="0.25">
      <c r="A39" s="9"/>
      <c r="B39" s="14"/>
      <c r="C39" s="9"/>
      <c r="D39" s="9"/>
      <c r="E39" s="9"/>
      <c r="F39" s="9"/>
      <c r="G39" s="14"/>
    </row>
    <row r="40" spans="1:10" s="20" customFormat="1" x14ac:dyDescent="0.25">
      <c r="A40" s="9"/>
      <c r="B40" s="14" t="s">
        <v>310</v>
      </c>
      <c r="C40" s="9"/>
      <c r="D40" s="9"/>
      <c r="E40" s="9"/>
      <c r="F40" s="9"/>
      <c r="G40" s="14"/>
    </row>
    <row r="41" spans="1:10" x14ac:dyDescent="0.25">
      <c r="A41" s="12">
        <f>A37+1</f>
        <v>22</v>
      </c>
      <c r="B41" s="13" t="s">
        <v>38</v>
      </c>
      <c r="C41" s="13">
        <v>3</v>
      </c>
      <c r="D41" s="13"/>
      <c r="E41" s="13"/>
      <c r="F41" s="13">
        <f>10+3+2</f>
        <v>15</v>
      </c>
      <c r="G41" s="14">
        <f t="shared" si="2"/>
        <v>18</v>
      </c>
      <c r="I41" s="19"/>
      <c r="J41" s="19"/>
    </row>
    <row r="42" spans="1:10" x14ac:dyDescent="0.25">
      <c r="A42" s="12"/>
      <c r="B42" s="13"/>
      <c r="C42" s="9"/>
      <c r="D42" s="13"/>
      <c r="E42" s="13"/>
      <c r="F42" s="13"/>
      <c r="G42" s="14"/>
      <c r="I42" s="19"/>
      <c r="J42" s="19"/>
    </row>
    <row r="43" spans="1:10" x14ac:dyDescent="0.25">
      <c r="A43" s="12"/>
      <c r="B43" s="14" t="s">
        <v>311</v>
      </c>
      <c r="C43" s="13"/>
      <c r="D43" s="13"/>
      <c r="E43" s="13"/>
      <c r="F43" s="13"/>
      <c r="G43" s="14"/>
      <c r="I43" s="19"/>
      <c r="J43" s="19"/>
    </row>
    <row r="44" spans="1:10" x14ac:dyDescent="0.25">
      <c r="A44" s="12">
        <f>A41+1</f>
        <v>23</v>
      </c>
      <c r="B44" s="13" t="s">
        <v>48</v>
      </c>
      <c r="C44" s="13">
        <v>1</v>
      </c>
      <c r="D44" s="13"/>
      <c r="E44" s="13"/>
      <c r="F44" s="13"/>
      <c r="G44" s="14">
        <f t="shared" si="2"/>
        <v>1</v>
      </c>
    </row>
    <row r="45" spans="1:10" s="20" customFormat="1" x14ac:dyDescent="0.25">
      <c r="A45" s="9"/>
      <c r="B45" s="14"/>
      <c r="C45" s="9"/>
      <c r="D45" s="14"/>
      <c r="E45" s="14"/>
      <c r="F45" s="9">
        <f>SUM(F41:F44)</f>
        <v>15</v>
      </c>
      <c r="G45" s="14"/>
    </row>
    <row r="46" spans="1:10" s="20" customFormat="1" x14ac:dyDescent="0.25">
      <c r="A46" s="9"/>
      <c r="B46" s="14" t="s">
        <v>68</v>
      </c>
      <c r="C46" s="9"/>
      <c r="D46" s="14"/>
      <c r="E46" s="14"/>
      <c r="F46" s="9"/>
      <c r="G46" s="14"/>
    </row>
    <row r="47" spans="1:10" x14ac:dyDescent="0.25">
      <c r="A47" s="12">
        <f>A44+1</f>
        <v>24</v>
      </c>
      <c r="B47" s="13" t="s">
        <v>39</v>
      </c>
      <c r="C47" s="13">
        <v>2</v>
      </c>
      <c r="D47" s="13"/>
      <c r="E47" s="13"/>
      <c r="F47" s="13"/>
      <c r="G47" s="14">
        <f t="shared" si="2"/>
        <v>2</v>
      </c>
      <c r="I47" s="19"/>
      <c r="J47" s="19"/>
    </row>
    <row r="48" spans="1:10" x14ac:dyDescent="0.25">
      <c r="A48" s="12">
        <f>A47+1</f>
        <v>25</v>
      </c>
      <c r="B48" s="13" t="s">
        <v>40</v>
      </c>
      <c r="C48" s="13">
        <v>1</v>
      </c>
      <c r="D48" s="13"/>
      <c r="E48" s="13"/>
      <c r="F48" s="13"/>
      <c r="G48" s="14">
        <f t="shared" si="2"/>
        <v>1</v>
      </c>
      <c r="I48" s="19"/>
      <c r="J48" s="19"/>
    </row>
    <row r="49" spans="1:10" x14ac:dyDescent="0.25">
      <c r="A49" s="12">
        <f t="shared" ref="A49:A74" si="3">A48+1</f>
        <v>26</v>
      </c>
      <c r="B49" s="13" t="s">
        <v>88</v>
      </c>
      <c r="C49" s="13"/>
      <c r="D49" s="13"/>
      <c r="E49" s="13"/>
      <c r="F49" s="13">
        <f>2-1+1</f>
        <v>2</v>
      </c>
      <c r="G49" s="14">
        <f t="shared" si="2"/>
        <v>2</v>
      </c>
    </row>
    <row r="50" spans="1:10" x14ac:dyDescent="0.25">
      <c r="A50" s="12"/>
      <c r="B50" s="13"/>
      <c r="C50" s="13"/>
      <c r="D50" s="13"/>
      <c r="E50" s="13"/>
      <c r="F50" s="13"/>
      <c r="G50" s="14"/>
    </row>
    <row r="51" spans="1:10" x14ac:dyDescent="0.25">
      <c r="A51" s="12"/>
      <c r="B51" s="14" t="s">
        <v>312</v>
      </c>
      <c r="C51" s="13"/>
      <c r="D51" s="13"/>
      <c r="E51" s="13"/>
      <c r="F51" s="13"/>
      <c r="G51" s="14"/>
    </row>
    <row r="52" spans="1:10" x14ac:dyDescent="0.25">
      <c r="A52" s="12">
        <f>A49+1</f>
        <v>27</v>
      </c>
      <c r="B52" s="13" t="s">
        <v>41</v>
      </c>
      <c r="C52" s="13">
        <v>2</v>
      </c>
      <c r="D52" s="13">
        <v>1</v>
      </c>
      <c r="E52" s="13"/>
      <c r="F52" s="13">
        <v>4</v>
      </c>
      <c r="G52" s="14">
        <f t="shared" si="2"/>
        <v>7</v>
      </c>
      <c r="I52" s="19"/>
      <c r="J52" s="19"/>
    </row>
    <row r="53" spans="1:10" x14ac:dyDescent="0.25">
      <c r="A53" s="12">
        <f>A52+1</f>
        <v>28</v>
      </c>
      <c r="B53" s="13" t="s">
        <v>339</v>
      </c>
      <c r="C53" s="13"/>
      <c r="D53" s="13"/>
      <c r="E53" s="13"/>
      <c r="F53" s="13">
        <v>1</v>
      </c>
      <c r="G53" s="14">
        <f t="shared" si="2"/>
        <v>1</v>
      </c>
      <c r="I53" s="19"/>
      <c r="J53" s="19"/>
    </row>
    <row r="54" spans="1:10" x14ac:dyDescent="0.25">
      <c r="A54" s="12"/>
      <c r="B54" s="13"/>
      <c r="C54" s="13"/>
      <c r="D54" s="13"/>
      <c r="E54" s="13"/>
      <c r="F54" s="13"/>
      <c r="G54" s="14"/>
      <c r="I54" s="19"/>
      <c r="J54" s="19"/>
    </row>
    <row r="55" spans="1:10" x14ac:dyDescent="0.25">
      <c r="A55" s="12"/>
      <c r="B55" s="14" t="s">
        <v>306</v>
      </c>
      <c r="C55" s="13"/>
      <c r="D55" s="13"/>
      <c r="E55" s="13"/>
      <c r="F55" s="13"/>
      <c r="G55" s="14"/>
      <c r="I55" s="19"/>
      <c r="J55" s="19"/>
    </row>
    <row r="56" spans="1:10" x14ac:dyDescent="0.25">
      <c r="A56" s="12">
        <f>A53+1</f>
        <v>29</v>
      </c>
      <c r="B56" s="13" t="s">
        <v>35</v>
      </c>
      <c r="C56" s="13">
        <f>3-1</f>
        <v>2</v>
      </c>
      <c r="D56" s="13"/>
      <c r="E56" s="13"/>
      <c r="F56" s="13">
        <f>2+4</f>
        <v>6</v>
      </c>
      <c r="G56" s="14">
        <f t="shared" si="2"/>
        <v>8</v>
      </c>
    </row>
    <row r="57" spans="1:10" x14ac:dyDescent="0.25">
      <c r="A57" s="12">
        <f t="shared" si="3"/>
        <v>30</v>
      </c>
      <c r="B57" s="13" t="s">
        <v>92</v>
      </c>
      <c r="C57" s="13">
        <v>5</v>
      </c>
      <c r="D57" s="13"/>
      <c r="E57" s="13"/>
      <c r="F57" s="13">
        <v>7</v>
      </c>
      <c r="G57" s="14">
        <f t="shared" si="2"/>
        <v>12</v>
      </c>
    </row>
    <row r="58" spans="1:10" x14ac:dyDescent="0.25">
      <c r="A58" s="12">
        <f t="shared" si="3"/>
        <v>31</v>
      </c>
      <c r="B58" s="13" t="s">
        <v>94</v>
      </c>
      <c r="C58" s="13">
        <v>4</v>
      </c>
      <c r="D58" s="13"/>
      <c r="E58" s="13"/>
      <c r="F58" s="13">
        <v>4</v>
      </c>
      <c r="G58" s="14">
        <f t="shared" si="2"/>
        <v>8</v>
      </c>
    </row>
    <row r="59" spans="1:10" x14ac:dyDescent="0.25">
      <c r="A59" s="12"/>
      <c r="B59" s="13"/>
      <c r="C59" s="13"/>
      <c r="D59" s="13"/>
      <c r="E59" s="13"/>
      <c r="F59" s="13"/>
      <c r="G59" s="14"/>
    </row>
    <row r="60" spans="1:10" x14ac:dyDescent="0.25">
      <c r="A60" s="12"/>
      <c r="B60" s="14" t="s">
        <v>313</v>
      </c>
      <c r="C60" s="13"/>
      <c r="D60" s="13"/>
      <c r="E60" s="13"/>
      <c r="F60" s="13"/>
      <c r="G60" s="14"/>
    </row>
    <row r="61" spans="1:10" x14ac:dyDescent="0.25">
      <c r="A61" s="12">
        <f>A58+1</f>
        <v>32</v>
      </c>
      <c r="B61" s="13" t="s">
        <v>289</v>
      </c>
      <c r="C61" s="13">
        <v>1</v>
      </c>
      <c r="D61" s="13"/>
      <c r="E61" s="13"/>
      <c r="F61" s="13"/>
      <c r="G61" s="14">
        <f t="shared" si="2"/>
        <v>1</v>
      </c>
    </row>
    <row r="62" spans="1:10" x14ac:dyDescent="0.25">
      <c r="A62" s="12">
        <f t="shared" si="3"/>
        <v>33</v>
      </c>
      <c r="B62" s="13" t="s">
        <v>290</v>
      </c>
      <c r="C62" s="13">
        <v>2</v>
      </c>
      <c r="D62" s="13"/>
      <c r="E62" s="13"/>
      <c r="F62" s="13"/>
      <c r="G62" s="14">
        <f t="shared" si="2"/>
        <v>2</v>
      </c>
    </row>
    <row r="63" spans="1:10" x14ac:dyDescent="0.25">
      <c r="A63" s="12">
        <f t="shared" si="3"/>
        <v>34</v>
      </c>
      <c r="B63" s="13" t="s">
        <v>291</v>
      </c>
      <c r="C63" s="13">
        <v>1</v>
      </c>
      <c r="D63" s="13"/>
      <c r="E63" s="13"/>
      <c r="F63" s="13"/>
      <c r="G63" s="14">
        <f t="shared" si="2"/>
        <v>1</v>
      </c>
    </row>
    <row r="64" spans="1:10" x14ac:dyDescent="0.25">
      <c r="A64" s="12">
        <f t="shared" si="3"/>
        <v>35</v>
      </c>
      <c r="B64" s="13" t="s">
        <v>292</v>
      </c>
      <c r="C64" s="13">
        <v>4</v>
      </c>
      <c r="D64" s="13"/>
      <c r="E64" s="13"/>
      <c r="F64" s="13">
        <v>2</v>
      </c>
      <c r="G64" s="14">
        <f t="shared" si="2"/>
        <v>6</v>
      </c>
    </row>
    <row r="65" spans="1:7" x14ac:dyDescent="0.25">
      <c r="A65" s="12"/>
      <c r="B65" s="13"/>
      <c r="C65" s="13"/>
      <c r="D65" s="13"/>
      <c r="E65" s="13"/>
      <c r="F65" s="13"/>
      <c r="G65" s="14"/>
    </row>
    <row r="66" spans="1:7" x14ac:dyDescent="0.25">
      <c r="A66" s="12"/>
      <c r="B66" s="14" t="s">
        <v>314</v>
      </c>
      <c r="C66" s="13"/>
      <c r="D66" s="13"/>
      <c r="E66" s="13"/>
      <c r="F66" s="13"/>
      <c r="G66" s="14"/>
    </row>
    <row r="67" spans="1:7" x14ac:dyDescent="0.25">
      <c r="A67" s="12">
        <f>A64+1</f>
        <v>36</v>
      </c>
      <c r="B67" s="13" t="s">
        <v>400</v>
      </c>
      <c r="C67" s="13">
        <v>1</v>
      </c>
      <c r="D67" s="13"/>
      <c r="E67" s="13"/>
      <c r="F67" s="13">
        <v>1</v>
      </c>
      <c r="G67" s="14"/>
    </row>
    <row r="68" spans="1:7" x14ac:dyDescent="0.25">
      <c r="A68" s="12">
        <f>A67+1</f>
        <v>37</v>
      </c>
      <c r="B68" s="13" t="s">
        <v>14</v>
      </c>
      <c r="C68" s="13">
        <v>3</v>
      </c>
      <c r="D68" s="13"/>
      <c r="E68" s="13"/>
      <c r="F68" s="13">
        <f>6+1</f>
        <v>7</v>
      </c>
      <c r="G68" s="14">
        <f>C68+D68+F68</f>
        <v>10</v>
      </c>
    </row>
    <row r="69" spans="1:7" x14ac:dyDescent="0.25">
      <c r="A69" s="12">
        <f t="shared" si="3"/>
        <v>38</v>
      </c>
      <c r="B69" s="13" t="s">
        <v>245</v>
      </c>
      <c r="C69" s="13">
        <v>5</v>
      </c>
      <c r="D69" s="13"/>
      <c r="E69" s="13"/>
      <c r="F69" s="13"/>
      <c r="G69" s="14">
        <f t="shared" ref="G69:G80" si="4">C69+D69+F69</f>
        <v>5</v>
      </c>
    </row>
    <row r="70" spans="1:7" x14ac:dyDescent="0.25">
      <c r="A70" s="12"/>
      <c r="B70" s="13"/>
      <c r="C70" s="13"/>
      <c r="D70" s="13"/>
      <c r="E70" s="13"/>
      <c r="F70" s="13"/>
      <c r="G70" s="14"/>
    </row>
    <row r="71" spans="1:7" x14ac:dyDescent="0.25">
      <c r="A71" s="12"/>
      <c r="B71" s="14" t="s">
        <v>315</v>
      </c>
      <c r="C71" s="13"/>
      <c r="D71" s="13"/>
      <c r="E71" s="13"/>
      <c r="F71" s="13"/>
      <c r="G71" s="14"/>
    </row>
    <row r="72" spans="1:7" x14ac:dyDescent="0.25">
      <c r="A72" s="12">
        <f>A69+1</f>
        <v>39</v>
      </c>
      <c r="B72" s="13" t="s">
        <v>16</v>
      </c>
      <c r="C72" s="13">
        <v>2</v>
      </c>
      <c r="D72" s="13"/>
      <c r="E72" s="13"/>
      <c r="F72" s="13">
        <v>2</v>
      </c>
      <c r="G72" s="14">
        <f t="shared" si="4"/>
        <v>4</v>
      </c>
    </row>
    <row r="73" spans="1:7" x14ac:dyDescent="0.25">
      <c r="A73" s="12">
        <f t="shared" si="3"/>
        <v>40</v>
      </c>
      <c r="B73" s="13" t="s">
        <v>17</v>
      </c>
      <c r="C73" s="13">
        <v>1</v>
      </c>
      <c r="D73" s="13"/>
      <c r="E73" s="13"/>
      <c r="F73" s="13"/>
      <c r="G73" s="14">
        <f t="shared" si="4"/>
        <v>1</v>
      </c>
    </row>
    <row r="74" spans="1:7" x14ac:dyDescent="0.25">
      <c r="A74" s="12">
        <f t="shared" si="3"/>
        <v>41</v>
      </c>
      <c r="B74" s="13" t="s">
        <v>51</v>
      </c>
      <c r="C74" s="13">
        <v>1</v>
      </c>
      <c r="D74" s="13"/>
      <c r="E74" s="13"/>
      <c r="F74" s="13"/>
      <c r="G74" s="14">
        <f t="shared" si="4"/>
        <v>1</v>
      </c>
    </row>
    <row r="75" spans="1:7" x14ac:dyDescent="0.25">
      <c r="A75" s="12"/>
      <c r="B75" s="13"/>
      <c r="C75" s="13"/>
      <c r="D75" s="13"/>
      <c r="E75" s="13"/>
      <c r="F75" s="13"/>
      <c r="G75" s="14"/>
    </row>
    <row r="76" spans="1:7" x14ac:dyDescent="0.25">
      <c r="A76" s="12"/>
      <c r="B76" s="14" t="s">
        <v>316</v>
      </c>
      <c r="C76" s="13"/>
      <c r="D76" s="13"/>
      <c r="E76" s="13"/>
      <c r="F76" s="13"/>
      <c r="G76" s="14"/>
    </row>
    <row r="77" spans="1:7" x14ac:dyDescent="0.25">
      <c r="A77" s="12">
        <f>A74+1</f>
        <v>42</v>
      </c>
      <c r="B77" s="13" t="s">
        <v>49</v>
      </c>
      <c r="C77" s="13">
        <f>2-1</f>
        <v>1</v>
      </c>
      <c r="D77" s="13">
        <v>1</v>
      </c>
      <c r="E77" s="13"/>
      <c r="F77" s="13">
        <f>1+1</f>
        <v>2</v>
      </c>
      <c r="G77" s="14">
        <f t="shared" si="4"/>
        <v>4</v>
      </c>
    </row>
    <row r="78" spans="1:7" s="20" customFormat="1" x14ac:dyDescent="0.25">
      <c r="A78" s="9"/>
      <c r="B78" s="14"/>
      <c r="C78" s="9"/>
      <c r="D78" s="14"/>
      <c r="E78" s="14"/>
      <c r="F78" s="9">
        <f>SUM(F47:F77)</f>
        <v>38</v>
      </c>
      <c r="G78" s="14">
        <f t="shared" si="4"/>
        <v>38</v>
      </c>
    </row>
    <row r="79" spans="1:7" s="20" customFormat="1" x14ac:dyDescent="0.25">
      <c r="A79" s="12">
        <f>A77+1</f>
        <v>43</v>
      </c>
      <c r="B79" s="14" t="s">
        <v>326</v>
      </c>
      <c r="C79" s="9"/>
      <c r="D79" s="14"/>
      <c r="E79" s="14"/>
      <c r="F79" s="9"/>
      <c r="G79" s="14"/>
    </row>
    <row r="80" spans="1:7" s="20" customFormat="1" x14ac:dyDescent="0.25">
      <c r="A80" s="9"/>
      <c r="B80" s="16" t="s">
        <v>327</v>
      </c>
      <c r="C80" s="107">
        <v>1</v>
      </c>
      <c r="D80" s="14"/>
      <c r="E80" s="14"/>
      <c r="F80" s="9"/>
      <c r="G80" s="14">
        <f t="shared" si="4"/>
        <v>1</v>
      </c>
    </row>
    <row r="81" spans="1:7" s="20" customFormat="1" x14ac:dyDescent="0.25">
      <c r="A81" s="9"/>
      <c r="B81" s="16"/>
      <c r="C81" s="107"/>
      <c r="D81" s="14"/>
      <c r="E81" s="14"/>
      <c r="F81" s="9"/>
      <c r="G81" s="14"/>
    </row>
    <row r="82" spans="1:7" s="20" customFormat="1" x14ac:dyDescent="0.25">
      <c r="A82" s="9">
        <v>47</v>
      </c>
      <c r="B82" s="14" t="s">
        <v>370</v>
      </c>
      <c r="C82" s="107">
        <v>1</v>
      </c>
      <c r="D82" s="14"/>
      <c r="E82" s="14"/>
      <c r="F82" s="9"/>
      <c r="G82" s="14"/>
    </row>
    <row r="83" spans="1:7" s="20" customFormat="1" x14ac:dyDescent="0.25">
      <c r="A83" s="9"/>
      <c r="B83" s="16"/>
      <c r="C83" s="107"/>
      <c r="D83" s="14"/>
      <c r="E83" s="14"/>
      <c r="F83" s="9"/>
      <c r="G83" s="14"/>
    </row>
    <row r="84" spans="1:7" s="20" customFormat="1" x14ac:dyDescent="0.25">
      <c r="A84" s="9"/>
      <c r="B84" s="14" t="s">
        <v>191</v>
      </c>
      <c r="C84" s="9"/>
      <c r="D84" s="14"/>
      <c r="E84" s="14"/>
      <c r="F84" s="9"/>
      <c r="G84" s="14"/>
    </row>
    <row r="85" spans="1:7" x14ac:dyDescent="0.25">
      <c r="A85" s="12">
        <f>A82+1</f>
        <v>48</v>
      </c>
      <c r="B85" s="13" t="s">
        <v>294</v>
      </c>
      <c r="C85" s="13">
        <v>1</v>
      </c>
      <c r="D85" s="13"/>
      <c r="E85" s="13"/>
      <c r="F85" s="13"/>
      <c r="G85" s="14">
        <f>SUM(C85:F85)</f>
        <v>1</v>
      </c>
    </row>
    <row r="86" spans="1:7" x14ac:dyDescent="0.25">
      <c r="A86" s="70">
        <f>A85+1</f>
        <v>49</v>
      </c>
      <c r="B86" s="13" t="s">
        <v>328</v>
      </c>
      <c r="C86" s="13">
        <v>2</v>
      </c>
      <c r="D86" s="13"/>
      <c r="E86" s="13"/>
      <c r="F86" s="13"/>
      <c r="G86" s="14">
        <f t="shared" ref="G86:G103" si="5">SUM(C86:F86)</f>
        <v>2</v>
      </c>
    </row>
    <row r="87" spans="1:7" x14ac:dyDescent="0.25">
      <c r="A87" s="70">
        <f t="shared" ref="A87:A103" si="6">A86+1</f>
        <v>50</v>
      </c>
      <c r="B87" s="13" t="s">
        <v>440</v>
      </c>
      <c r="C87" s="13">
        <v>2</v>
      </c>
      <c r="D87" s="13"/>
      <c r="E87" s="13"/>
      <c r="F87" s="13">
        <v>3</v>
      </c>
      <c r="G87" s="14">
        <f t="shared" si="5"/>
        <v>5</v>
      </c>
    </row>
    <row r="88" spans="1:7" x14ac:dyDescent="0.25">
      <c r="A88" s="70">
        <f t="shared" si="6"/>
        <v>51</v>
      </c>
      <c r="B88" s="13" t="s">
        <v>404</v>
      </c>
      <c r="C88" s="13">
        <v>1</v>
      </c>
      <c r="D88" s="13"/>
      <c r="E88" s="13"/>
      <c r="F88" s="13"/>
      <c r="G88" s="14">
        <f t="shared" si="5"/>
        <v>1</v>
      </c>
    </row>
    <row r="89" spans="1:7" x14ac:dyDescent="0.25">
      <c r="A89" s="70">
        <f t="shared" si="6"/>
        <v>52</v>
      </c>
      <c r="B89" s="13" t="s">
        <v>391</v>
      </c>
      <c r="C89" s="13">
        <v>1</v>
      </c>
      <c r="D89" s="13"/>
      <c r="E89" s="13"/>
      <c r="F89" s="13">
        <v>1</v>
      </c>
      <c r="G89" s="14">
        <f t="shared" si="5"/>
        <v>2</v>
      </c>
    </row>
    <row r="90" spans="1:7" x14ac:dyDescent="0.25">
      <c r="A90" s="70">
        <f t="shared" si="6"/>
        <v>53</v>
      </c>
      <c r="B90" s="13" t="s">
        <v>441</v>
      </c>
      <c r="C90" s="13">
        <v>1</v>
      </c>
      <c r="D90" s="13"/>
      <c r="E90" s="13"/>
      <c r="F90" s="13"/>
      <c r="G90" s="14">
        <f t="shared" si="5"/>
        <v>1</v>
      </c>
    </row>
    <row r="91" spans="1:7" x14ac:dyDescent="0.25">
      <c r="A91" s="70">
        <f t="shared" si="6"/>
        <v>54</v>
      </c>
      <c r="B91" s="13" t="s">
        <v>373</v>
      </c>
      <c r="C91" s="13">
        <v>3</v>
      </c>
      <c r="D91" s="13"/>
      <c r="E91" s="13"/>
      <c r="F91" s="13"/>
      <c r="G91" s="14">
        <f t="shared" si="5"/>
        <v>3</v>
      </c>
    </row>
    <row r="92" spans="1:7" x14ac:dyDescent="0.25">
      <c r="A92" s="70">
        <f t="shared" si="6"/>
        <v>55</v>
      </c>
      <c r="B92" s="13" t="s">
        <v>296</v>
      </c>
      <c r="C92" s="13">
        <v>1</v>
      </c>
      <c r="D92" s="13"/>
      <c r="E92" s="13"/>
      <c r="F92" s="13">
        <v>1</v>
      </c>
      <c r="G92" s="14">
        <f t="shared" si="5"/>
        <v>2</v>
      </c>
    </row>
    <row r="93" spans="1:7" x14ac:dyDescent="0.25">
      <c r="A93" s="70">
        <f t="shared" si="6"/>
        <v>56</v>
      </c>
      <c r="B93" s="14" t="s">
        <v>442</v>
      </c>
      <c r="C93" s="13">
        <v>4</v>
      </c>
      <c r="D93" s="13"/>
      <c r="E93" s="13"/>
      <c r="F93" s="13">
        <v>2</v>
      </c>
      <c r="G93" s="14">
        <f t="shared" si="5"/>
        <v>6</v>
      </c>
    </row>
    <row r="94" spans="1:7" x14ac:dyDescent="0.25">
      <c r="A94" s="70">
        <f t="shared" si="6"/>
        <v>57</v>
      </c>
      <c r="B94" s="13" t="s">
        <v>443</v>
      </c>
      <c r="C94" s="13">
        <v>3</v>
      </c>
      <c r="D94" s="13"/>
      <c r="E94" s="13"/>
      <c r="F94" s="13">
        <v>3</v>
      </c>
      <c r="G94" s="14">
        <f t="shared" si="5"/>
        <v>6</v>
      </c>
    </row>
    <row r="95" spans="1:7" x14ac:dyDescent="0.25">
      <c r="A95" s="70">
        <f t="shared" si="6"/>
        <v>58</v>
      </c>
      <c r="B95" s="264" t="s">
        <v>439</v>
      </c>
      <c r="C95" s="13"/>
      <c r="D95" s="13"/>
      <c r="E95" s="13"/>
      <c r="F95" s="13">
        <f>2+1+2+1+1</f>
        <v>7</v>
      </c>
      <c r="G95" s="14">
        <f t="shared" si="5"/>
        <v>7</v>
      </c>
    </row>
    <row r="96" spans="1:7" x14ac:dyDescent="0.25">
      <c r="A96" s="70">
        <f t="shared" si="6"/>
        <v>59</v>
      </c>
      <c r="B96" s="13" t="s">
        <v>58</v>
      </c>
      <c r="C96" s="13">
        <v>1</v>
      </c>
      <c r="D96" s="13"/>
      <c r="E96" s="13"/>
      <c r="F96" s="13"/>
      <c r="G96" s="14">
        <f t="shared" si="5"/>
        <v>1</v>
      </c>
    </row>
    <row r="97" spans="1:8" x14ac:dyDescent="0.25">
      <c r="A97" s="70">
        <f t="shared" si="6"/>
        <v>60</v>
      </c>
      <c r="B97" s="13" t="s">
        <v>444</v>
      </c>
      <c r="C97" s="13"/>
      <c r="D97" s="13"/>
      <c r="E97" s="13"/>
      <c r="F97" s="13">
        <v>3</v>
      </c>
      <c r="G97" s="14">
        <f t="shared" si="5"/>
        <v>3</v>
      </c>
    </row>
    <row r="98" spans="1:8" x14ac:dyDescent="0.25">
      <c r="A98" s="70">
        <f t="shared" si="6"/>
        <v>61</v>
      </c>
      <c r="B98" s="13" t="s">
        <v>445</v>
      </c>
      <c r="C98" s="13"/>
      <c r="D98" s="13"/>
      <c r="E98" s="13"/>
      <c r="F98" s="13">
        <v>2</v>
      </c>
      <c r="G98" s="14">
        <f t="shared" si="5"/>
        <v>2</v>
      </c>
    </row>
    <row r="99" spans="1:8" x14ac:dyDescent="0.25">
      <c r="A99" s="70">
        <f t="shared" si="6"/>
        <v>62</v>
      </c>
      <c r="B99" s="13" t="s">
        <v>273</v>
      </c>
      <c r="C99" s="13"/>
      <c r="D99" s="13"/>
      <c r="E99" s="13"/>
      <c r="F99" s="13">
        <v>1</v>
      </c>
      <c r="G99" s="14">
        <f t="shared" si="5"/>
        <v>1</v>
      </c>
    </row>
    <row r="100" spans="1:8" x14ac:dyDescent="0.25">
      <c r="A100" s="70">
        <f t="shared" si="6"/>
        <v>63</v>
      </c>
      <c r="B100" s="13" t="s">
        <v>244</v>
      </c>
      <c r="C100" s="13"/>
      <c r="D100" s="13"/>
      <c r="E100" s="13"/>
      <c r="F100" s="13">
        <v>1</v>
      </c>
      <c r="G100" s="14">
        <f t="shared" si="5"/>
        <v>1</v>
      </c>
    </row>
    <row r="101" spans="1:8" x14ac:dyDescent="0.25">
      <c r="A101" s="70">
        <f t="shared" si="6"/>
        <v>64</v>
      </c>
      <c r="B101" s="13" t="s">
        <v>103</v>
      </c>
      <c r="C101" s="13">
        <f>19-1-1-1</f>
        <v>16</v>
      </c>
      <c r="D101" s="13"/>
      <c r="E101" s="13"/>
      <c r="F101" s="13">
        <f>1+1+8+5+10+6+2+4+19+6+13+8-1</f>
        <v>82</v>
      </c>
      <c r="G101" s="14">
        <f t="shared" si="5"/>
        <v>98</v>
      </c>
    </row>
    <row r="102" spans="1:8" x14ac:dyDescent="0.25">
      <c r="A102" s="70">
        <f t="shared" si="6"/>
        <v>65</v>
      </c>
      <c r="B102" s="13" t="s">
        <v>20</v>
      </c>
      <c r="C102" s="13">
        <v>1</v>
      </c>
      <c r="D102" s="13"/>
      <c r="E102" s="13"/>
      <c r="F102" s="13"/>
      <c r="G102" s="14">
        <f t="shared" si="5"/>
        <v>1</v>
      </c>
    </row>
    <row r="103" spans="1:8" x14ac:dyDescent="0.25">
      <c r="A103" s="70">
        <f t="shared" si="6"/>
        <v>66</v>
      </c>
      <c r="B103" s="13" t="s">
        <v>21</v>
      </c>
      <c r="C103" s="13">
        <v>1</v>
      </c>
      <c r="D103" s="13"/>
      <c r="E103" s="13"/>
      <c r="F103" s="13"/>
      <c r="G103" s="14">
        <f t="shared" si="5"/>
        <v>1</v>
      </c>
    </row>
    <row r="104" spans="1:8" s="20" customFormat="1" x14ac:dyDescent="0.25">
      <c r="A104" s="9"/>
      <c r="B104" s="14" t="s">
        <v>307</v>
      </c>
      <c r="C104" s="9">
        <f>SUM(C85:C103)</f>
        <v>38</v>
      </c>
      <c r="D104" s="14"/>
      <c r="E104" s="14"/>
      <c r="F104" s="9">
        <f>SUM(F87:F103)</f>
        <v>106</v>
      </c>
      <c r="G104" s="14"/>
    </row>
    <row r="105" spans="1:8" x14ac:dyDescent="0.25">
      <c r="A105" s="12"/>
      <c r="B105" s="14" t="s">
        <v>5</v>
      </c>
      <c r="C105" s="9">
        <f>C4+C18+C24+SUM(C27:C33)+C38+SUM(C41:C80)+C104+C82</f>
        <v>258</v>
      </c>
      <c r="D105" s="16">
        <f>SUM(D6:D104)</f>
        <v>15</v>
      </c>
      <c r="E105" s="16">
        <f>SUM(E6:E104)</f>
        <v>13</v>
      </c>
      <c r="F105" s="9">
        <f>F18+F24+F38+F45+F78+F104+F30</f>
        <v>254</v>
      </c>
      <c r="G105" s="14">
        <f>C105+D105</f>
        <v>273</v>
      </c>
      <c r="H105" s="68" t="s">
        <v>437</v>
      </c>
    </row>
    <row r="106" spans="1:8" x14ac:dyDescent="0.25">
      <c r="A106" s="29"/>
      <c r="B106" s="61"/>
      <c r="C106" s="270"/>
      <c r="D106" s="61">
        <f>SUM(C105:D105)</f>
        <v>273</v>
      </c>
      <c r="E106" s="263" t="s">
        <v>436</v>
      </c>
      <c r="G106" s="270">
        <f>C105+F105</f>
        <v>512</v>
      </c>
      <c r="H106" s="68" t="s">
        <v>432</v>
      </c>
    </row>
    <row r="107" spans="1:8" x14ac:dyDescent="0.25">
      <c r="A107" s="29"/>
      <c r="B107" s="61"/>
      <c r="C107" s="270"/>
      <c r="D107" s="61"/>
      <c r="E107" s="27"/>
      <c r="F107" s="270"/>
      <c r="G107" s="61"/>
    </row>
    <row r="108" spans="1:8" x14ac:dyDescent="0.25">
      <c r="A108" s="29"/>
      <c r="B108" s="61"/>
      <c r="C108" s="331" t="s">
        <v>274</v>
      </c>
      <c r="D108" s="331"/>
      <c r="E108" s="331"/>
      <c r="F108" s="331"/>
      <c r="G108" s="331"/>
    </row>
    <row r="109" spans="1:8" x14ac:dyDescent="0.25">
      <c r="A109" s="29"/>
      <c r="B109" s="61"/>
      <c r="C109" s="271" t="s">
        <v>145</v>
      </c>
      <c r="D109" s="43"/>
      <c r="E109" s="43"/>
      <c r="F109" s="271"/>
      <c r="G109" s="271"/>
    </row>
    <row r="110" spans="1:8" x14ac:dyDescent="0.25">
      <c r="A110" s="29"/>
      <c r="B110" s="61"/>
      <c r="C110" s="271"/>
      <c r="D110" s="43"/>
      <c r="E110" s="43"/>
      <c r="F110" s="271"/>
      <c r="G110" s="271"/>
    </row>
    <row r="111" spans="1:8" x14ac:dyDescent="0.25">
      <c r="A111" s="29"/>
      <c r="B111" s="61"/>
      <c r="C111" s="271"/>
      <c r="D111" s="43"/>
      <c r="E111" s="43"/>
      <c r="F111" s="272"/>
      <c r="G111" s="271"/>
    </row>
    <row r="112" spans="1:8" x14ac:dyDescent="0.25">
      <c r="A112" s="29"/>
      <c r="B112" s="61"/>
      <c r="C112" s="271"/>
      <c r="D112" s="43"/>
      <c r="E112" s="43"/>
      <c r="F112" s="272"/>
      <c r="G112" s="271"/>
    </row>
    <row r="113" spans="2:7" x14ac:dyDescent="0.25">
      <c r="C113" s="199" t="s">
        <v>394</v>
      </c>
      <c r="D113" s="17"/>
      <c r="E113" s="17"/>
      <c r="G113" s="272"/>
    </row>
    <row r="114" spans="2:7" x14ac:dyDescent="0.25">
      <c r="C114" s="17" t="s">
        <v>395</v>
      </c>
      <c r="D114" s="17"/>
      <c r="E114" s="17"/>
      <c r="G114" s="272"/>
    </row>
    <row r="121" spans="2:7" x14ac:dyDescent="0.25">
      <c r="C121" s="56"/>
    </row>
    <row r="122" spans="2:7" x14ac:dyDescent="0.25">
      <c r="B122" s="56"/>
      <c r="C122" s="56"/>
      <c r="F122" s="56"/>
    </row>
    <row r="123" spans="2:7" x14ac:dyDescent="0.25">
      <c r="B123" s="56"/>
      <c r="C123" s="56"/>
    </row>
    <row r="124" spans="2:7" x14ac:dyDescent="0.25">
      <c r="B124" s="56"/>
      <c r="C124" s="56"/>
    </row>
    <row r="125" spans="2:7" x14ac:dyDescent="0.25">
      <c r="B125" s="56"/>
      <c r="C125" s="56"/>
    </row>
    <row r="126" spans="2:7" x14ac:dyDescent="0.25">
      <c r="B126" s="56"/>
      <c r="C126" s="56"/>
    </row>
    <row r="127" spans="2:7" x14ac:dyDescent="0.25">
      <c r="B127" s="56"/>
      <c r="C127" s="56"/>
    </row>
    <row r="128" spans="2:7" x14ac:dyDescent="0.25">
      <c r="C128" s="56"/>
    </row>
  </sheetData>
  <mergeCells count="8">
    <mergeCell ref="G2:G3"/>
    <mergeCell ref="C108:G108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="93" zoomScaleNormal="100" zoomScaleSheetLayoutView="93" workbookViewId="0">
      <selection activeCell="J15" sqref="J15"/>
    </sheetView>
  </sheetViews>
  <sheetFormatPr defaultRowHeight="15" x14ac:dyDescent="0.25"/>
  <cols>
    <col min="1" max="1" width="4.85546875" customWidth="1"/>
    <col min="2" max="2" width="13.85546875" customWidth="1"/>
    <col min="4" max="4" width="11.140625" customWidth="1"/>
  </cols>
  <sheetData>
    <row r="1" spans="1:6" ht="25.5" x14ac:dyDescent="0.25">
      <c r="A1" s="295" t="s">
        <v>174</v>
      </c>
      <c r="B1" s="295" t="s">
        <v>454</v>
      </c>
      <c r="C1" s="295" t="s">
        <v>2</v>
      </c>
      <c r="D1" s="295" t="s">
        <v>455</v>
      </c>
      <c r="E1" s="295" t="s">
        <v>159</v>
      </c>
      <c r="F1" s="295" t="s">
        <v>365</v>
      </c>
    </row>
    <row r="2" spans="1:6" x14ac:dyDescent="0.25">
      <c r="A2" s="296">
        <v>1</v>
      </c>
      <c r="B2" s="297" t="s">
        <v>456</v>
      </c>
      <c r="C2" s="296">
        <v>13</v>
      </c>
      <c r="D2" s="296"/>
      <c r="E2" s="296"/>
      <c r="F2" s="296">
        <f>SUM(C2:E2)</f>
        <v>13</v>
      </c>
    </row>
    <row r="3" spans="1:6" ht="27" x14ac:dyDescent="0.25">
      <c r="A3" s="296">
        <v>2</v>
      </c>
      <c r="B3" s="298" t="s">
        <v>457</v>
      </c>
      <c r="C3" s="296">
        <f>SUM(Des!C7:C16)</f>
        <v>21</v>
      </c>
      <c r="D3" s="296"/>
      <c r="E3" s="296">
        <v>13</v>
      </c>
      <c r="F3" s="296">
        <f t="shared" ref="F3:F26" si="0">SUM(C3:E3)</f>
        <v>34</v>
      </c>
    </row>
    <row r="4" spans="1:6" ht="27" x14ac:dyDescent="0.25">
      <c r="A4" s="296">
        <v>3</v>
      </c>
      <c r="B4" s="298" t="s">
        <v>458</v>
      </c>
      <c r="C4" s="296">
        <f>Des!C6+Des!D6</f>
        <v>13</v>
      </c>
      <c r="D4" s="296">
        <f>Des!F6</f>
        <v>8</v>
      </c>
      <c r="E4" s="296"/>
      <c r="F4" s="296">
        <f t="shared" si="0"/>
        <v>21</v>
      </c>
    </row>
    <row r="5" spans="1:6" x14ac:dyDescent="0.25">
      <c r="A5" s="296">
        <v>4</v>
      </c>
      <c r="B5" s="298" t="s">
        <v>459</v>
      </c>
      <c r="C5" s="296">
        <v>1</v>
      </c>
      <c r="D5" s="296"/>
      <c r="E5" s="296"/>
      <c r="F5" s="296">
        <f t="shared" si="0"/>
        <v>1</v>
      </c>
    </row>
    <row r="6" spans="1:6" x14ac:dyDescent="0.25">
      <c r="A6" s="296">
        <v>5</v>
      </c>
      <c r="B6" s="298" t="s">
        <v>460</v>
      </c>
      <c r="C6" s="296">
        <f>Des!C56</f>
        <v>2</v>
      </c>
      <c r="D6" s="296">
        <f>Des!F56</f>
        <v>6</v>
      </c>
      <c r="E6" s="296"/>
      <c r="F6" s="296">
        <f t="shared" si="0"/>
        <v>8</v>
      </c>
    </row>
    <row r="7" spans="1:6" ht="27" x14ac:dyDescent="0.25">
      <c r="A7" s="296">
        <v>6</v>
      </c>
      <c r="B7" s="298" t="s">
        <v>478</v>
      </c>
      <c r="C7" s="296">
        <v>1</v>
      </c>
      <c r="D7" s="296"/>
      <c r="E7" s="296"/>
      <c r="F7" s="296">
        <f t="shared" si="0"/>
        <v>1</v>
      </c>
    </row>
    <row r="8" spans="1:6" ht="40.5" x14ac:dyDescent="0.25">
      <c r="A8" s="296">
        <v>7</v>
      </c>
      <c r="B8" s="298" t="s">
        <v>461</v>
      </c>
      <c r="C8" s="296">
        <f>SUM(Des!C21:D21)</f>
        <v>49</v>
      </c>
      <c r="D8" s="296">
        <v>16</v>
      </c>
      <c r="E8" s="296"/>
      <c r="F8" s="296">
        <f t="shared" si="0"/>
        <v>65</v>
      </c>
    </row>
    <row r="9" spans="1:6" x14ac:dyDescent="0.25">
      <c r="A9" s="296">
        <v>8</v>
      </c>
      <c r="B9" s="298" t="s">
        <v>462</v>
      </c>
      <c r="C9" s="296">
        <f>SUM(Des!C22:D22)</f>
        <v>46</v>
      </c>
      <c r="D9" s="296">
        <f>Des!F22</f>
        <v>58</v>
      </c>
      <c r="E9" s="296"/>
      <c r="F9" s="296">
        <f t="shared" si="0"/>
        <v>104</v>
      </c>
    </row>
    <row r="10" spans="1:6" x14ac:dyDescent="0.25">
      <c r="A10" s="296">
        <v>9</v>
      </c>
      <c r="B10" s="298" t="s">
        <v>463</v>
      </c>
      <c r="C10" s="296">
        <f>SUM(Des!C36:C37)</f>
        <v>32</v>
      </c>
      <c r="D10" s="296">
        <f>SUM(Des!F36:F37)</f>
        <v>11</v>
      </c>
      <c r="E10" s="296"/>
      <c r="F10" s="296">
        <f t="shared" si="0"/>
        <v>43</v>
      </c>
    </row>
    <row r="11" spans="1:6" x14ac:dyDescent="0.25">
      <c r="A11" s="296">
        <v>10</v>
      </c>
      <c r="B11" s="298" t="s">
        <v>464</v>
      </c>
      <c r="C11" s="296">
        <f>SUM(Des!C47:C48)</f>
        <v>3</v>
      </c>
      <c r="D11" s="296">
        <v>2</v>
      </c>
      <c r="E11" s="296"/>
      <c r="F11" s="296">
        <f t="shared" si="0"/>
        <v>5</v>
      </c>
    </row>
    <row r="12" spans="1:6" ht="27" x14ac:dyDescent="0.25">
      <c r="A12" s="296">
        <v>11</v>
      </c>
      <c r="B12" s="298" t="s">
        <v>465</v>
      </c>
      <c r="C12" s="296">
        <f>SUM(Des!C57:C58)</f>
        <v>9</v>
      </c>
      <c r="D12" s="296">
        <f>SUM(Des!F57:F58)</f>
        <v>11</v>
      </c>
      <c r="E12" s="296"/>
      <c r="F12" s="296">
        <f t="shared" si="0"/>
        <v>20</v>
      </c>
    </row>
    <row r="13" spans="1:6" x14ac:dyDescent="0.25">
      <c r="A13" s="296">
        <v>12</v>
      </c>
      <c r="B13" s="298" t="s">
        <v>477</v>
      </c>
      <c r="C13" s="296">
        <f>SUM(Des!C61:C64)</f>
        <v>8</v>
      </c>
      <c r="D13" s="296">
        <v>2</v>
      </c>
      <c r="E13" s="296"/>
      <c r="F13" s="296">
        <f t="shared" si="0"/>
        <v>10</v>
      </c>
    </row>
    <row r="14" spans="1:6" x14ac:dyDescent="0.25">
      <c r="A14" s="296">
        <v>13</v>
      </c>
      <c r="B14" s="298" t="s">
        <v>466</v>
      </c>
      <c r="C14" s="296">
        <f>SUM(Des!C72:C74)</f>
        <v>4</v>
      </c>
      <c r="D14" s="296">
        <v>2</v>
      </c>
      <c r="E14" s="296"/>
      <c r="F14" s="296">
        <f t="shared" si="0"/>
        <v>6</v>
      </c>
    </row>
    <row r="15" spans="1:6" ht="40.5" x14ac:dyDescent="0.25">
      <c r="A15" s="296">
        <v>14</v>
      </c>
      <c r="B15" s="298" t="s">
        <v>476</v>
      </c>
      <c r="C15" s="296">
        <f>Des!C77+Des!D77</f>
        <v>2</v>
      </c>
      <c r="D15" s="296">
        <v>2</v>
      </c>
      <c r="E15" s="296"/>
      <c r="F15" s="296">
        <f t="shared" si="0"/>
        <v>4</v>
      </c>
    </row>
    <row r="16" spans="1:6" ht="27" x14ac:dyDescent="0.25">
      <c r="A16" s="296">
        <v>15</v>
      </c>
      <c r="B16" s="298" t="s">
        <v>467</v>
      </c>
      <c r="C16" s="296">
        <v>4</v>
      </c>
      <c r="D16" s="296"/>
      <c r="E16" s="296"/>
      <c r="F16" s="296">
        <f t="shared" si="0"/>
        <v>4</v>
      </c>
    </row>
    <row r="17" spans="1:6" ht="27" x14ac:dyDescent="0.25">
      <c r="A17" s="296">
        <v>16</v>
      </c>
      <c r="B17" s="298" t="s">
        <v>468</v>
      </c>
      <c r="C17" s="296">
        <v>4</v>
      </c>
      <c r="D17" s="296">
        <v>2</v>
      </c>
      <c r="E17" s="296"/>
      <c r="F17" s="296">
        <f t="shared" si="0"/>
        <v>6</v>
      </c>
    </row>
    <row r="18" spans="1:6" x14ac:dyDescent="0.25">
      <c r="A18" s="296">
        <v>17</v>
      </c>
      <c r="B18" s="298" t="s">
        <v>22</v>
      </c>
      <c r="C18" s="296">
        <f>Des!C23</f>
        <v>5</v>
      </c>
      <c r="D18" s="296"/>
      <c r="E18" s="296"/>
      <c r="F18" s="296">
        <f t="shared" si="0"/>
        <v>5</v>
      </c>
    </row>
    <row r="19" spans="1:6" ht="27" x14ac:dyDescent="0.25">
      <c r="A19" s="296">
        <v>18</v>
      </c>
      <c r="B19" s="298" t="s">
        <v>469</v>
      </c>
      <c r="C19" s="296">
        <v>1</v>
      </c>
      <c r="D19" s="296"/>
      <c r="E19" s="296"/>
      <c r="F19" s="296">
        <f t="shared" si="0"/>
        <v>1</v>
      </c>
    </row>
    <row r="20" spans="1:6" x14ac:dyDescent="0.25">
      <c r="A20" s="296">
        <v>19</v>
      </c>
      <c r="B20" s="298" t="s">
        <v>470</v>
      </c>
      <c r="C20" s="296">
        <v>3</v>
      </c>
      <c r="D20" s="296">
        <v>15</v>
      </c>
      <c r="E20" s="296"/>
      <c r="F20" s="296">
        <f t="shared" si="0"/>
        <v>18</v>
      </c>
    </row>
    <row r="21" spans="1:6" x14ac:dyDescent="0.25">
      <c r="A21" s="296">
        <v>20</v>
      </c>
      <c r="B21" s="298" t="s">
        <v>471</v>
      </c>
      <c r="C21" s="296">
        <v>1</v>
      </c>
      <c r="D21" s="296"/>
      <c r="E21" s="296"/>
      <c r="F21" s="296">
        <f t="shared" si="0"/>
        <v>1</v>
      </c>
    </row>
    <row r="22" spans="1:6" x14ac:dyDescent="0.25">
      <c r="A22" s="296">
        <v>21</v>
      </c>
      <c r="B22" s="298" t="s">
        <v>472</v>
      </c>
      <c r="C22" s="296">
        <v>3</v>
      </c>
      <c r="D22" s="296">
        <v>5</v>
      </c>
      <c r="E22" s="296"/>
      <c r="F22" s="296">
        <f t="shared" si="0"/>
        <v>8</v>
      </c>
    </row>
    <row r="23" spans="1:6" ht="27" x14ac:dyDescent="0.25">
      <c r="A23" s="296">
        <f>A22+1</f>
        <v>22</v>
      </c>
      <c r="B23" s="298" t="s">
        <v>473</v>
      </c>
      <c r="C23" s="296">
        <f>SUM(Des!C67:C68)</f>
        <v>4</v>
      </c>
      <c r="D23" s="296">
        <v>8</v>
      </c>
      <c r="E23" s="296"/>
      <c r="F23" s="296">
        <f t="shared" si="0"/>
        <v>12</v>
      </c>
    </row>
    <row r="24" spans="1:6" x14ac:dyDescent="0.25">
      <c r="A24" s="296">
        <f t="shared" ref="A24:A26" si="1">A23+1</f>
        <v>23</v>
      </c>
      <c r="B24" s="298" t="s">
        <v>15</v>
      </c>
      <c r="C24" s="296">
        <v>5</v>
      </c>
      <c r="D24" s="296"/>
      <c r="E24" s="296"/>
      <c r="F24" s="296">
        <f t="shared" si="0"/>
        <v>5</v>
      </c>
    </row>
    <row r="25" spans="1:6" ht="27" x14ac:dyDescent="0.25">
      <c r="A25" s="296">
        <f t="shared" si="1"/>
        <v>24</v>
      </c>
      <c r="B25" s="298" t="s">
        <v>190</v>
      </c>
      <c r="C25" s="296">
        <v>1</v>
      </c>
      <c r="D25" s="296"/>
      <c r="E25" s="296"/>
      <c r="F25" s="296">
        <f t="shared" si="0"/>
        <v>1</v>
      </c>
    </row>
    <row r="26" spans="1:6" ht="54" x14ac:dyDescent="0.25">
      <c r="A26" s="296">
        <f t="shared" si="1"/>
        <v>25</v>
      </c>
      <c r="B26" s="298" t="s">
        <v>474</v>
      </c>
      <c r="C26" s="296">
        <f>SUM(Des!C85:C103)</f>
        <v>38</v>
      </c>
      <c r="D26" s="296">
        <f>SUM(Des!F85:F103)</f>
        <v>106</v>
      </c>
      <c r="E26" s="296"/>
      <c r="F26" s="296">
        <f t="shared" si="0"/>
        <v>144</v>
      </c>
    </row>
    <row r="27" spans="1:6" x14ac:dyDescent="0.25">
      <c r="A27" s="298"/>
      <c r="B27" s="299" t="s">
        <v>475</v>
      </c>
      <c r="C27" s="295">
        <f>SUM(C2:C26)</f>
        <v>273</v>
      </c>
      <c r="D27" s="295">
        <f t="shared" ref="D27:E27" si="2">SUM(D2:D26)</f>
        <v>254</v>
      </c>
      <c r="E27" s="295">
        <f t="shared" si="2"/>
        <v>13</v>
      </c>
      <c r="F27" s="295">
        <f>SUM(F2:F26)</f>
        <v>540</v>
      </c>
    </row>
  </sheetData>
  <pageMargins left="0.7" right="0.7" top="0.75" bottom="0.75" header="0.3" footer="0.3"/>
  <pageSetup paperSize="5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view="pageBreakPreview" zoomScaleNormal="100" zoomScaleSheetLayoutView="100" workbookViewId="0">
      <selection activeCell="A3" sqref="A3:C33"/>
    </sheetView>
  </sheetViews>
  <sheetFormatPr defaultRowHeight="15.75" x14ac:dyDescent="0.25"/>
  <cols>
    <col min="1" max="1" width="5.7109375" style="306" customWidth="1"/>
    <col min="2" max="2" width="30.85546875" style="310" customWidth="1"/>
    <col min="3" max="3" width="30" style="306" customWidth="1"/>
    <col min="4" max="16384" width="9.140625" style="306"/>
  </cols>
  <sheetData>
    <row r="2" spans="1:8" s="3" customFormat="1" ht="15" x14ac:dyDescent="0.25">
      <c r="A2" s="18" t="s">
        <v>446</v>
      </c>
      <c r="B2" s="18"/>
      <c r="C2" s="18"/>
      <c r="G2" s="20"/>
    </row>
    <row r="3" spans="1:8" ht="24.75" customHeight="1" x14ac:dyDescent="0.25">
      <c r="A3" s="305" t="s">
        <v>174</v>
      </c>
      <c r="B3" s="305" t="s">
        <v>454</v>
      </c>
      <c r="C3" s="305" t="s">
        <v>2</v>
      </c>
    </row>
    <row r="4" spans="1:8" ht="24.75" customHeight="1" x14ac:dyDescent="0.25">
      <c r="A4" s="307">
        <v>1</v>
      </c>
      <c r="B4" s="308" t="s">
        <v>456</v>
      </c>
      <c r="C4" s="307">
        <v>13</v>
      </c>
    </row>
    <row r="5" spans="1:8" ht="24.75" customHeight="1" x14ac:dyDescent="0.25">
      <c r="A5" s="307">
        <f>A4+1</f>
        <v>2</v>
      </c>
      <c r="B5" s="309" t="s">
        <v>480</v>
      </c>
      <c r="C5" s="307">
        <v>34</v>
      </c>
    </row>
    <row r="6" spans="1:8" ht="24.75" customHeight="1" x14ac:dyDescent="0.25">
      <c r="A6" s="307">
        <f t="shared" ref="A6:A24" si="0">A5+1</f>
        <v>3</v>
      </c>
      <c r="B6" s="309" t="s">
        <v>459</v>
      </c>
      <c r="C6" s="307">
        <v>1</v>
      </c>
    </row>
    <row r="7" spans="1:8" ht="24.75" customHeight="1" x14ac:dyDescent="0.25">
      <c r="A7" s="307">
        <f t="shared" si="0"/>
        <v>4</v>
      </c>
      <c r="B7" s="309" t="s">
        <v>460</v>
      </c>
      <c r="C7" s="307">
        <f>Des!C56</f>
        <v>2</v>
      </c>
    </row>
    <row r="8" spans="1:8" ht="24.75" customHeight="1" x14ac:dyDescent="0.25">
      <c r="A8" s="307">
        <f t="shared" si="0"/>
        <v>5</v>
      </c>
      <c r="B8" s="309" t="s">
        <v>478</v>
      </c>
      <c r="C8" s="307">
        <v>1</v>
      </c>
    </row>
    <row r="9" spans="1:8" ht="24.75" customHeight="1" x14ac:dyDescent="0.25">
      <c r="A9" s="307">
        <f t="shared" si="0"/>
        <v>6</v>
      </c>
      <c r="B9" s="309" t="s">
        <v>462</v>
      </c>
      <c r="C9" s="307">
        <v>100</v>
      </c>
    </row>
    <row r="10" spans="1:8" ht="24.75" customHeight="1" x14ac:dyDescent="0.25">
      <c r="A10" s="307">
        <f t="shared" si="0"/>
        <v>7</v>
      </c>
      <c r="B10" s="309" t="s">
        <v>463</v>
      </c>
      <c r="C10" s="307">
        <f>SUM(Des!C36:C37)</f>
        <v>32</v>
      </c>
    </row>
    <row r="11" spans="1:8" ht="24.75" customHeight="1" x14ac:dyDescent="0.25">
      <c r="A11" s="307">
        <f t="shared" si="0"/>
        <v>8</v>
      </c>
      <c r="B11" s="309" t="s">
        <v>464</v>
      </c>
      <c r="C11" s="307">
        <f>SUM(Des!C47:C48)</f>
        <v>3</v>
      </c>
    </row>
    <row r="12" spans="1:8" ht="24.75" customHeight="1" x14ac:dyDescent="0.25">
      <c r="A12" s="307">
        <f t="shared" si="0"/>
        <v>9</v>
      </c>
      <c r="B12" s="309" t="s">
        <v>465</v>
      </c>
      <c r="C12" s="307">
        <f>SUM(Des!C57:C58)</f>
        <v>9</v>
      </c>
      <c r="H12" s="311"/>
    </row>
    <row r="13" spans="1:8" ht="24.75" customHeight="1" x14ac:dyDescent="0.25">
      <c r="A13" s="307">
        <f t="shared" si="0"/>
        <v>10</v>
      </c>
      <c r="B13" s="309" t="s">
        <v>477</v>
      </c>
      <c r="C13" s="307">
        <f>SUM(Des!C61:C64)</f>
        <v>8</v>
      </c>
    </row>
    <row r="14" spans="1:8" ht="24.75" customHeight="1" x14ac:dyDescent="0.25">
      <c r="A14" s="307">
        <f t="shared" si="0"/>
        <v>11</v>
      </c>
      <c r="B14" s="309" t="s">
        <v>466</v>
      </c>
      <c r="C14" s="307">
        <f>SUM(Des!C72:C74)</f>
        <v>4</v>
      </c>
    </row>
    <row r="15" spans="1:8" ht="24.75" customHeight="1" x14ac:dyDescent="0.25">
      <c r="A15" s="307">
        <f t="shared" si="0"/>
        <v>12</v>
      </c>
      <c r="B15" s="309" t="s">
        <v>476</v>
      </c>
      <c r="C15" s="307">
        <v>2</v>
      </c>
    </row>
    <row r="16" spans="1:8" ht="24.75" customHeight="1" x14ac:dyDescent="0.25">
      <c r="A16" s="307">
        <f t="shared" si="0"/>
        <v>13</v>
      </c>
      <c r="B16" s="309" t="s">
        <v>467</v>
      </c>
      <c r="C16" s="307">
        <v>4</v>
      </c>
    </row>
    <row r="17" spans="1:3" ht="24.75" customHeight="1" x14ac:dyDescent="0.25">
      <c r="A17" s="307">
        <f t="shared" si="0"/>
        <v>14</v>
      </c>
      <c r="B17" s="309" t="s">
        <v>468</v>
      </c>
      <c r="C17" s="307">
        <v>4</v>
      </c>
    </row>
    <row r="18" spans="1:3" ht="24.75" customHeight="1" x14ac:dyDescent="0.25">
      <c r="A18" s="307">
        <f t="shared" si="0"/>
        <v>15</v>
      </c>
      <c r="B18" s="309" t="s">
        <v>469</v>
      </c>
      <c r="C18" s="307">
        <v>1</v>
      </c>
    </row>
    <row r="19" spans="1:3" ht="24.75" customHeight="1" x14ac:dyDescent="0.25">
      <c r="A19" s="307">
        <f t="shared" si="0"/>
        <v>16</v>
      </c>
      <c r="B19" s="309" t="s">
        <v>470</v>
      </c>
      <c r="C19" s="307">
        <v>3</v>
      </c>
    </row>
    <row r="20" spans="1:3" ht="24.75" customHeight="1" x14ac:dyDescent="0.25">
      <c r="A20" s="307">
        <f t="shared" si="0"/>
        <v>17</v>
      </c>
      <c r="B20" s="309" t="s">
        <v>471</v>
      </c>
      <c r="C20" s="307">
        <v>1</v>
      </c>
    </row>
    <row r="21" spans="1:3" ht="24.75" customHeight="1" x14ac:dyDescent="0.25">
      <c r="A21" s="307">
        <f t="shared" si="0"/>
        <v>18</v>
      </c>
      <c r="B21" s="309" t="s">
        <v>472</v>
      </c>
      <c r="C21" s="307">
        <v>3</v>
      </c>
    </row>
    <row r="22" spans="1:3" ht="24.75" customHeight="1" x14ac:dyDescent="0.25">
      <c r="A22" s="307">
        <f t="shared" si="0"/>
        <v>19</v>
      </c>
      <c r="B22" s="309" t="s">
        <v>473</v>
      </c>
      <c r="C22" s="307">
        <f>4+5</f>
        <v>9</v>
      </c>
    </row>
    <row r="23" spans="1:3" ht="24.75" customHeight="1" x14ac:dyDescent="0.25">
      <c r="A23" s="307">
        <f t="shared" si="0"/>
        <v>20</v>
      </c>
      <c r="B23" s="309" t="s">
        <v>190</v>
      </c>
      <c r="C23" s="307">
        <v>1</v>
      </c>
    </row>
    <row r="24" spans="1:3" ht="35.25" customHeight="1" x14ac:dyDescent="0.25">
      <c r="A24" s="307">
        <f t="shared" si="0"/>
        <v>21</v>
      </c>
      <c r="B24" s="309" t="s">
        <v>474</v>
      </c>
      <c r="C24" s="307">
        <f>SUM(Des!C85:C103)</f>
        <v>38</v>
      </c>
    </row>
    <row r="25" spans="1:3" x14ac:dyDescent="0.25">
      <c r="A25" s="335" t="s">
        <v>475</v>
      </c>
      <c r="B25" s="336"/>
      <c r="C25" s="305">
        <f>SUM(C4:C24)</f>
        <v>273</v>
      </c>
    </row>
    <row r="27" spans="1:3" x14ac:dyDescent="0.25">
      <c r="C27" s="306" t="s">
        <v>481</v>
      </c>
    </row>
    <row r="28" spans="1:3" x14ac:dyDescent="0.25">
      <c r="C28" s="306" t="s">
        <v>482</v>
      </c>
    </row>
    <row r="32" spans="1:3" x14ac:dyDescent="0.25">
      <c r="C32" s="311" t="s">
        <v>483</v>
      </c>
    </row>
    <row r="33" spans="3:3" x14ac:dyDescent="0.25">
      <c r="C33" s="306" t="s">
        <v>484</v>
      </c>
    </row>
  </sheetData>
  <mergeCells count="1">
    <mergeCell ref="A25:B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opLeftCell="A13" workbookViewId="0">
      <selection activeCell="H106" sqref="H106"/>
    </sheetView>
  </sheetViews>
  <sheetFormatPr defaultRowHeight="15" x14ac:dyDescent="0.25"/>
  <cols>
    <col min="1" max="1" width="5.42578125" style="1" customWidth="1"/>
    <col min="2" max="2" width="40.85546875" style="3" customWidth="1"/>
    <col min="3" max="3" width="9" style="231" customWidth="1"/>
    <col min="4" max="4" width="9" style="275" customWidth="1"/>
    <col min="5" max="6" width="9.5703125" style="3" customWidth="1"/>
    <col min="7" max="8" width="8.85546875" style="3" customWidth="1"/>
    <col min="9" max="9" width="8.42578125" style="20" customWidth="1"/>
    <col min="10" max="16384" width="9.140625" style="3"/>
  </cols>
  <sheetData>
    <row r="1" spans="1:12" x14ac:dyDescent="0.25">
      <c r="A1" s="18" t="s">
        <v>448</v>
      </c>
      <c r="B1" s="18"/>
      <c r="C1" s="286"/>
      <c r="D1" s="95"/>
    </row>
    <row r="2" spans="1:12" s="6" customFormat="1" ht="15" customHeight="1" x14ac:dyDescent="0.25">
      <c r="A2" s="333" t="s">
        <v>0</v>
      </c>
      <c r="B2" s="333" t="s">
        <v>1</v>
      </c>
      <c r="C2" s="333" t="s">
        <v>2</v>
      </c>
      <c r="D2" s="333" t="s">
        <v>449</v>
      </c>
      <c r="E2" s="323" t="s">
        <v>82</v>
      </c>
      <c r="F2" s="323" t="s">
        <v>451</v>
      </c>
      <c r="G2" s="333" t="s">
        <v>3</v>
      </c>
      <c r="H2" s="323" t="s">
        <v>450</v>
      </c>
      <c r="I2" s="333" t="s">
        <v>5</v>
      </c>
    </row>
    <row r="3" spans="1:12" s="6" customFormat="1" x14ac:dyDescent="0.25">
      <c r="A3" s="334"/>
      <c r="B3" s="334"/>
      <c r="C3" s="334"/>
      <c r="D3" s="334"/>
      <c r="E3" s="324"/>
      <c r="F3" s="324"/>
      <c r="G3" s="334"/>
      <c r="H3" s="324"/>
      <c r="I3" s="334"/>
    </row>
    <row r="4" spans="1:12" s="63" customFormat="1" x14ac:dyDescent="0.25">
      <c r="A4" s="7">
        <v>1</v>
      </c>
      <c r="B4" s="8" t="s">
        <v>37</v>
      </c>
      <c r="C4" s="287">
        <v>13</v>
      </c>
      <c r="D4" s="273"/>
      <c r="E4" s="273"/>
      <c r="F4" s="273"/>
      <c r="G4" s="273"/>
      <c r="H4" s="273"/>
      <c r="I4" s="14"/>
    </row>
    <row r="5" spans="1:12" s="104" customFormat="1" x14ac:dyDescent="0.25">
      <c r="A5" s="101"/>
      <c r="B5" s="102"/>
      <c r="C5" s="288"/>
      <c r="D5" s="103">
        <v>13</v>
      </c>
      <c r="E5" s="103"/>
      <c r="F5" s="103"/>
      <c r="G5" s="103"/>
      <c r="H5" s="103"/>
      <c r="I5" s="98">
        <f>D5+F5+H5</f>
        <v>13</v>
      </c>
    </row>
    <row r="6" spans="1:12" s="63" customFormat="1" x14ac:dyDescent="0.25">
      <c r="A6" s="7"/>
      <c r="B6" s="11" t="s">
        <v>63</v>
      </c>
      <c r="C6" s="287"/>
      <c r="D6" s="273"/>
      <c r="E6" s="273"/>
      <c r="F6" s="273"/>
      <c r="G6" s="273"/>
      <c r="H6" s="273"/>
      <c r="I6" s="14"/>
    </row>
    <row r="7" spans="1:12" x14ac:dyDescent="0.25">
      <c r="A7" s="12">
        <f>A4+1</f>
        <v>2</v>
      </c>
      <c r="B7" s="13" t="s">
        <v>23</v>
      </c>
      <c r="C7" s="232">
        <v>4</v>
      </c>
      <c r="D7" s="9"/>
      <c r="E7" s="13">
        <v>9</v>
      </c>
      <c r="F7" s="13"/>
      <c r="G7" s="13">
        <v>8</v>
      </c>
      <c r="H7" s="13"/>
      <c r="I7" s="294">
        <f>C7+E7+G7</f>
        <v>21</v>
      </c>
      <c r="K7" s="19"/>
      <c r="L7" s="19"/>
    </row>
    <row r="8" spans="1:12" x14ac:dyDescent="0.25">
      <c r="A8" s="12">
        <f t="shared" ref="A8:A18" si="0">A7+1</f>
        <v>3</v>
      </c>
      <c r="B8" s="13" t="s">
        <v>140</v>
      </c>
      <c r="C8" s="232">
        <v>1</v>
      </c>
      <c r="D8" s="9"/>
      <c r="E8" s="13"/>
      <c r="F8" s="13"/>
      <c r="G8" s="13"/>
      <c r="H8" s="13"/>
      <c r="I8" s="294">
        <f t="shared" ref="I8:I18" si="1">C8+E8+G8</f>
        <v>1</v>
      </c>
      <c r="K8" s="19"/>
      <c r="L8" s="19"/>
    </row>
    <row r="9" spans="1:12" x14ac:dyDescent="0.25">
      <c r="A9" s="12">
        <f t="shared" si="0"/>
        <v>4</v>
      </c>
      <c r="B9" s="13" t="s">
        <v>24</v>
      </c>
      <c r="C9" s="232">
        <v>2</v>
      </c>
      <c r="D9" s="9"/>
      <c r="E9" s="13"/>
      <c r="F9" s="13"/>
      <c r="G9" s="13"/>
      <c r="H9" s="13"/>
      <c r="I9" s="294">
        <f t="shared" si="1"/>
        <v>2</v>
      </c>
      <c r="K9" s="19"/>
      <c r="L9" s="19"/>
    </row>
    <row r="10" spans="1:12" x14ac:dyDescent="0.25">
      <c r="A10" s="12">
        <f t="shared" si="0"/>
        <v>5</v>
      </c>
      <c r="B10" s="13" t="s">
        <v>25</v>
      </c>
      <c r="C10" s="232">
        <v>2</v>
      </c>
      <c r="D10" s="9"/>
      <c r="E10" s="13"/>
      <c r="F10" s="13"/>
      <c r="G10" s="13"/>
      <c r="H10" s="13"/>
      <c r="I10" s="294">
        <f t="shared" si="1"/>
        <v>2</v>
      </c>
      <c r="K10" s="19"/>
      <c r="L10" s="19"/>
    </row>
    <row r="11" spans="1:12" x14ac:dyDescent="0.25">
      <c r="A11" s="12">
        <f t="shared" si="0"/>
        <v>6</v>
      </c>
      <c r="B11" s="13" t="s">
        <v>32</v>
      </c>
      <c r="C11" s="232">
        <v>1</v>
      </c>
      <c r="D11" s="9"/>
      <c r="E11" s="13"/>
      <c r="F11" s="13"/>
      <c r="G11" s="13"/>
      <c r="H11" s="13"/>
      <c r="I11" s="294">
        <f t="shared" si="1"/>
        <v>1</v>
      </c>
      <c r="K11" s="19"/>
      <c r="L11" s="19"/>
    </row>
    <row r="12" spans="1:12" x14ac:dyDescent="0.25">
      <c r="A12" s="12">
        <f t="shared" si="0"/>
        <v>7</v>
      </c>
      <c r="B12" s="13" t="s">
        <v>26</v>
      </c>
      <c r="C12" s="232">
        <v>2</v>
      </c>
      <c r="D12" s="9"/>
      <c r="E12" s="13"/>
      <c r="F12" s="13"/>
      <c r="G12" s="13"/>
      <c r="H12" s="13"/>
      <c r="I12" s="294">
        <f t="shared" si="1"/>
        <v>2</v>
      </c>
      <c r="K12" s="19"/>
      <c r="L12" s="19"/>
    </row>
    <row r="13" spans="1:12" x14ac:dyDescent="0.25">
      <c r="A13" s="12">
        <f t="shared" si="0"/>
        <v>8</v>
      </c>
      <c r="B13" s="13" t="s">
        <v>27</v>
      </c>
      <c r="C13" s="232">
        <v>4</v>
      </c>
      <c r="D13" s="9"/>
      <c r="E13" s="13"/>
      <c r="F13" s="13"/>
      <c r="G13" s="13"/>
      <c r="H13" s="13"/>
      <c r="I13" s="294">
        <f t="shared" si="1"/>
        <v>4</v>
      </c>
      <c r="K13" s="19"/>
      <c r="L13" s="19"/>
    </row>
    <row r="14" spans="1:12" x14ac:dyDescent="0.25">
      <c r="A14" s="12">
        <f t="shared" si="0"/>
        <v>9</v>
      </c>
      <c r="B14" s="13" t="s">
        <v>28</v>
      </c>
      <c r="C14" s="232">
        <v>3</v>
      </c>
      <c r="D14" s="9"/>
      <c r="E14" s="13"/>
      <c r="F14" s="13"/>
      <c r="G14" s="13"/>
      <c r="H14" s="13"/>
      <c r="I14" s="294">
        <f t="shared" si="1"/>
        <v>3</v>
      </c>
      <c r="K14" s="19"/>
      <c r="L14" s="19"/>
    </row>
    <row r="15" spans="1:12" x14ac:dyDescent="0.25">
      <c r="A15" s="12">
        <f t="shared" si="0"/>
        <v>10</v>
      </c>
      <c r="B15" s="13" t="s">
        <v>29</v>
      </c>
      <c r="C15" s="232">
        <v>2</v>
      </c>
      <c r="D15" s="9"/>
      <c r="E15" s="13"/>
      <c r="F15" s="13"/>
      <c r="G15" s="13"/>
      <c r="H15" s="13"/>
      <c r="I15" s="294">
        <f t="shared" si="1"/>
        <v>2</v>
      </c>
      <c r="K15" s="19"/>
      <c r="L15" s="19"/>
    </row>
    <row r="16" spans="1:12" x14ac:dyDescent="0.25">
      <c r="A16" s="12">
        <f t="shared" si="0"/>
        <v>11</v>
      </c>
      <c r="B16" s="13" t="s">
        <v>30</v>
      </c>
      <c r="C16" s="232">
        <v>2</v>
      </c>
      <c r="D16" s="9"/>
      <c r="E16" s="13"/>
      <c r="F16" s="13"/>
      <c r="G16" s="13"/>
      <c r="H16" s="13"/>
      <c r="I16" s="294">
        <f t="shared" si="1"/>
        <v>2</v>
      </c>
      <c r="K16" s="19"/>
      <c r="L16" s="19"/>
    </row>
    <row r="17" spans="1:12" x14ac:dyDescent="0.25">
      <c r="A17" s="12">
        <f t="shared" si="0"/>
        <v>12</v>
      </c>
      <c r="B17" s="13" t="s">
        <v>31</v>
      </c>
      <c r="C17" s="232">
        <v>1</v>
      </c>
      <c r="D17" s="9"/>
      <c r="E17" s="13"/>
      <c r="F17" s="13"/>
      <c r="G17" s="13"/>
      <c r="H17" s="13"/>
      <c r="I17" s="294">
        <f t="shared" si="1"/>
        <v>1</v>
      </c>
      <c r="K17" s="19"/>
      <c r="L17" s="19"/>
    </row>
    <row r="18" spans="1:12" x14ac:dyDescent="0.25">
      <c r="A18" s="12">
        <f t="shared" si="0"/>
        <v>13</v>
      </c>
      <c r="B18" s="13" t="s">
        <v>34</v>
      </c>
      <c r="C18" s="232">
        <v>1</v>
      </c>
      <c r="D18" s="9"/>
      <c r="E18" s="13"/>
      <c r="F18" s="13"/>
      <c r="G18" s="13"/>
      <c r="H18" s="13"/>
      <c r="I18" s="294">
        <f t="shared" si="1"/>
        <v>1</v>
      </c>
      <c r="K18" s="19"/>
      <c r="L18" s="19"/>
    </row>
    <row r="19" spans="1:12" s="99" customFormat="1" x14ac:dyDescent="0.25">
      <c r="A19" s="97"/>
      <c r="B19" s="98" t="s">
        <v>303</v>
      </c>
      <c r="C19" s="283"/>
      <c r="D19" s="97">
        <f>SUM(C7:C18)</f>
        <v>25</v>
      </c>
      <c r="E19" s="98"/>
      <c r="F19" s="97">
        <f>SUM(E7:E18)</f>
        <v>9</v>
      </c>
      <c r="G19" s="98"/>
      <c r="H19" s="97">
        <f>SUM(G7:G18)</f>
        <v>8</v>
      </c>
      <c r="I19" s="98">
        <f>D19+F19+H19</f>
        <v>42</v>
      </c>
      <c r="K19" s="100"/>
      <c r="L19" s="100"/>
    </row>
    <row r="20" spans="1:12" s="20" customFormat="1" x14ac:dyDescent="0.25">
      <c r="A20" s="9"/>
      <c r="B20" s="14"/>
      <c r="C20" s="282"/>
      <c r="D20" s="9"/>
      <c r="E20" s="14"/>
      <c r="F20" s="14"/>
      <c r="G20" s="14"/>
      <c r="H20" s="14"/>
      <c r="I20" s="14"/>
      <c r="J20" s="123"/>
      <c r="K20" s="61"/>
      <c r="L20" s="61"/>
    </row>
    <row r="21" spans="1:12" s="20" customFormat="1" x14ac:dyDescent="0.25">
      <c r="A21" s="9"/>
      <c r="B21" s="14" t="s">
        <v>304</v>
      </c>
      <c r="C21" s="282"/>
      <c r="D21" s="9"/>
      <c r="E21" s="14"/>
      <c r="F21" s="14"/>
      <c r="G21" s="14"/>
      <c r="H21" s="14"/>
      <c r="I21" s="14"/>
      <c r="K21" s="61"/>
      <c r="L21" s="61"/>
    </row>
    <row r="22" spans="1:12" x14ac:dyDescent="0.25">
      <c r="A22" s="12">
        <f>A18+1</f>
        <v>14</v>
      </c>
      <c r="B22" s="13" t="s">
        <v>136</v>
      </c>
      <c r="C22" s="232">
        <v>47</v>
      </c>
      <c r="D22" s="9"/>
      <c r="E22" s="13">
        <v>2</v>
      </c>
      <c r="F22" s="13"/>
      <c r="G22" s="13">
        <f>16</f>
        <v>16</v>
      </c>
      <c r="H22" s="13"/>
      <c r="I22" s="294">
        <f>C22+E22+G22</f>
        <v>65</v>
      </c>
      <c r="K22" s="19"/>
      <c r="L22" s="19"/>
    </row>
    <row r="23" spans="1:12" x14ac:dyDescent="0.25">
      <c r="A23" s="12">
        <f>A22+1</f>
        <v>15</v>
      </c>
      <c r="B23" s="13" t="s">
        <v>44</v>
      </c>
      <c r="C23" s="232">
        <f>48-2-1-1</f>
        <v>44</v>
      </c>
      <c r="D23" s="9"/>
      <c r="E23" s="13">
        <v>2</v>
      </c>
      <c r="F23" s="13"/>
      <c r="G23" s="13">
        <f>57+1-1</f>
        <v>57</v>
      </c>
      <c r="H23" s="13"/>
      <c r="I23" s="294">
        <f t="shared" ref="I23:I24" si="2">C23+E23+G23</f>
        <v>103</v>
      </c>
      <c r="K23" s="19"/>
      <c r="L23" s="19"/>
    </row>
    <row r="24" spans="1:12" x14ac:dyDescent="0.25">
      <c r="A24" s="12">
        <f>A23+1</f>
        <v>16</v>
      </c>
      <c r="B24" s="13" t="s">
        <v>22</v>
      </c>
      <c r="C24" s="232">
        <v>4</v>
      </c>
      <c r="D24" s="9"/>
      <c r="E24" s="13"/>
      <c r="F24" s="13"/>
      <c r="G24" s="13"/>
      <c r="H24" s="13"/>
      <c r="I24" s="294">
        <f t="shared" si="2"/>
        <v>4</v>
      </c>
    </row>
    <row r="25" spans="1:12" s="99" customFormat="1" x14ac:dyDescent="0.25">
      <c r="A25" s="97"/>
      <c r="B25" s="98" t="s">
        <v>305</v>
      </c>
      <c r="C25" s="289"/>
      <c r="D25" s="97">
        <f>SUM(C22:C24)</f>
        <v>95</v>
      </c>
      <c r="E25" s="98"/>
      <c r="F25" s="97">
        <f>SUM(E22:E24)</f>
        <v>4</v>
      </c>
      <c r="G25" s="97"/>
      <c r="H25" s="97">
        <f>SUM(G22:G24)</f>
        <v>73</v>
      </c>
      <c r="I25" s="98">
        <f>D25+F25+H25</f>
        <v>172</v>
      </c>
      <c r="K25" s="99">
        <f>D25+H25</f>
        <v>168</v>
      </c>
    </row>
    <row r="26" spans="1:12" x14ac:dyDescent="0.25">
      <c r="A26" s="12"/>
      <c r="B26" s="13"/>
      <c r="C26" s="232"/>
      <c r="D26" s="9"/>
      <c r="E26" s="13"/>
      <c r="F26" s="13"/>
      <c r="G26" s="13"/>
      <c r="H26" s="13"/>
      <c r="I26" s="14"/>
    </row>
    <row r="27" spans="1:12" x14ac:dyDescent="0.25">
      <c r="A27" s="12"/>
      <c r="B27" s="14" t="s">
        <v>318</v>
      </c>
      <c r="C27" s="232"/>
      <c r="D27" s="9"/>
      <c r="E27" s="13"/>
      <c r="F27" s="13"/>
      <c r="G27" s="13"/>
      <c r="H27" s="13"/>
      <c r="I27" s="14"/>
    </row>
    <row r="28" spans="1:12" x14ac:dyDescent="0.25">
      <c r="A28" s="12">
        <f>A24+1</f>
        <v>17</v>
      </c>
      <c r="B28" s="13" t="s">
        <v>6</v>
      </c>
      <c r="C28" s="232">
        <v>4</v>
      </c>
      <c r="E28" s="13"/>
      <c r="F28" s="13"/>
      <c r="G28" s="13"/>
      <c r="H28" s="13"/>
      <c r="I28" s="294">
        <f>C28+E28+G28</f>
        <v>4</v>
      </c>
      <c r="K28" s="19"/>
      <c r="L28" s="19"/>
    </row>
    <row r="29" spans="1:12" s="280" customFormat="1" x14ac:dyDescent="0.25">
      <c r="A29" s="278"/>
      <c r="B29" s="279"/>
      <c r="C29" s="290"/>
      <c r="D29" s="97">
        <f>C28</f>
        <v>4</v>
      </c>
      <c r="E29" s="279"/>
      <c r="F29" s="279"/>
      <c r="G29" s="279"/>
      <c r="H29" s="97"/>
      <c r="I29" s="98">
        <f>D29+F29+H29</f>
        <v>4</v>
      </c>
      <c r="K29" s="281"/>
      <c r="L29" s="281"/>
    </row>
    <row r="30" spans="1:12" x14ac:dyDescent="0.25">
      <c r="A30" s="12"/>
      <c r="B30" s="14" t="s">
        <v>319</v>
      </c>
      <c r="C30" s="232"/>
      <c r="D30" s="9"/>
      <c r="E30" s="13"/>
      <c r="F30" s="13"/>
      <c r="G30" s="13"/>
      <c r="H30" s="13"/>
      <c r="I30" s="14"/>
      <c r="K30" s="19"/>
      <c r="L30" s="19"/>
    </row>
    <row r="31" spans="1:12" x14ac:dyDescent="0.25">
      <c r="A31" s="12">
        <f>A28+1</f>
        <v>18</v>
      </c>
      <c r="B31" s="13" t="s">
        <v>45</v>
      </c>
      <c r="C31" s="232">
        <v>4</v>
      </c>
      <c r="E31" s="13"/>
      <c r="F31" s="13"/>
      <c r="G31" s="13">
        <v>2</v>
      </c>
      <c r="H31" s="13"/>
      <c r="I31" s="294">
        <f>C31+E31+G31</f>
        <v>6</v>
      </c>
    </row>
    <row r="32" spans="1:12" s="280" customFormat="1" x14ac:dyDescent="0.25">
      <c r="A32" s="278"/>
      <c r="B32" s="279"/>
      <c r="C32" s="290"/>
      <c r="D32" s="97">
        <f>C31</f>
        <v>4</v>
      </c>
      <c r="E32" s="279"/>
      <c r="F32" s="97"/>
      <c r="G32" s="279"/>
      <c r="H32" s="97">
        <f>G31</f>
        <v>2</v>
      </c>
      <c r="I32" s="98">
        <f>D32+F32+H32</f>
        <v>6</v>
      </c>
    </row>
    <row r="33" spans="1:12" x14ac:dyDescent="0.25">
      <c r="A33" s="12"/>
      <c r="B33" s="14" t="s">
        <v>317</v>
      </c>
      <c r="C33" s="232"/>
      <c r="D33" s="9"/>
      <c r="E33" s="13"/>
      <c r="F33" s="13"/>
      <c r="G33" s="13"/>
      <c r="H33" s="13"/>
      <c r="I33" s="14"/>
    </row>
    <row r="34" spans="1:12" x14ac:dyDescent="0.25">
      <c r="A34" s="12">
        <f>A31+1</f>
        <v>19</v>
      </c>
      <c r="B34" s="13" t="s">
        <v>50</v>
      </c>
      <c r="C34" s="232">
        <v>1</v>
      </c>
      <c r="E34" s="13"/>
      <c r="F34" s="13"/>
      <c r="G34" s="13"/>
      <c r="H34" s="13"/>
      <c r="I34" s="294">
        <f>C34+E34+G34</f>
        <v>1</v>
      </c>
    </row>
    <row r="35" spans="1:12" s="99" customFormat="1" x14ac:dyDescent="0.25">
      <c r="A35" s="97"/>
      <c r="B35" s="98"/>
      <c r="C35" s="283"/>
      <c r="D35" s="97">
        <f>C34</f>
        <v>1</v>
      </c>
      <c r="E35" s="98"/>
      <c r="F35" s="98"/>
      <c r="G35" s="97"/>
      <c r="H35" s="97"/>
      <c r="I35" s="98">
        <f>D35+F35+H35</f>
        <v>1</v>
      </c>
    </row>
    <row r="36" spans="1:12" s="20" customFormat="1" x14ac:dyDescent="0.25">
      <c r="A36" s="9"/>
      <c r="B36" s="14" t="s">
        <v>309</v>
      </c>
      <c r="C36" s="282"/>
      <c r="D36" s="9"/>
      <c r="E36" s="14"/>
      <c r="F36" s="14"/>
      <c r="G36" s="9"/>
      <c r="H36" s="9"/>
      <c r="I36" s="14"/>
    </row>
    <row r="37" spans="1:12" x14ac:dyDescent="0.25">
      <c r="A37" s="12">
        <f>A34+1</f>
        <v>20</v>
      </c>
      <c r="B37" s="13" t="s">
        <v>7</v>
      </c>
      <c r="C37" s="232">
        <v>2</v>
      </c>
      <c r="D37" s="9"/>
      <c r="E37" s="13"/>
      <c r="F37" s="13"/>
      <c r="G37" s="13">
        <v>2</v>
      </c>
      <c r="H37" s="13"/>
      <c r="I37" s="294">
        <f t="shared" ref="I37:I38" si="3">C37+E37+G37</f>
        <v>4</v>
      </c>
    </row>
    <row r="38" spans="1:12" x14ac:dyDescent="0.25">
      <c r="A38" s="12">
        <f>A37+1</f>
        <v>21</v>
      </c>
      <c r="B38" s="13" t="s">
        <v>8</v>
      </c>
      <c r="C38" s="232">
        <v>30</v>
      </c>
      <c r="D38" s="9"/>
      <c r="E38" s="13"/>
      <c r="F38" s="13"/>
      <c r="G38" s="13">
        <f>10-1-1</f>
        <v>8</v>
      </c>
      <c r="H38" s="13"/>
      <c r="I38" s="294">
        <f t="shared" si="3"/>
        <v>38</v>
      </c>
    </row>
    <row r="39" spans="1:12" s="99" customFormat="1" x14ac:dyDescent="0.25">
      <c r="A39" s="97"/>
      <c r="B39" s="98" t="s">
        <v>308</v>
      </c>
      <c r="C39" s="283"/>
      <c r="D39" s="97">
        <f>SUM(C37:C38)</f>
        <v>32</v>
      </c>
      <c r="E39" s="97"/>
      <c r="F39" s="97"/>
      <c r="G39" s="97"/>
      <c r="H39" s="97">
        <f>SUM(G37:G38)</f>
        <v>10</v>
      </c>
      <c r="I39" s="98">
        <f>D39+F39+H39</f>
        <v>42</v>
      </c>
    </row>
    <row r="40" spans="1:12" s="20" customFormat="1" x14ac:dyDescent="0.25">
      <c r="A40" s="9"/>
      <c r="B40" s="14"/>
      <c r="C40" s="282"/>
      <c r="D40" s="9"/>
      <c r="E40" s="9"/>
      <c r="F40" s="9"/>
      <c r="G40" s="9"/>
      <c r="H40" s="9"/>
      <c r="I40" s="14"/>
    </row>
    <row r="41" spans="1:12" s="20" customFormat="1" x14ac:dyDescent="0.25">
      <c r="A41" s="9"/>
      <c r="B41" s="14" t="s">
        <v>310</v>
      </c>
      <c r="C41" s="282"/>
      <c r="D41" s="9"/>
      <c r="E41" s="9"/>
      <c r="F41" s="9"/>
      <c r="G41" s="9"/>
      <c r="H41" s="9"/>
      <c r="I41" s="14"/>
    </row>
    <row r="42" spans="1:12" x14ac:dyDescent="0.25">
      <c r="A42" s="12">
        <f>A38+1</f>
        <v>22</v>
      </c>
      <c r="B42" s="13" t="s">
        <v>38</v>
      </c>
      <c r="C42" s="232">
        <v>3</v>
      </c>
      <c r="E42" s="13"/>
      <c r="F42" s="13"/>
      <c r="G42" s="13">
        <f>10+3+2</f>
        <v>15</v>
      </c>
      <c r="H42" s="13"/>
      <c r="I42" s="294">
        <f t="shared" ref="I42" si="4">C42+E42+G42</f>
        <v>18</v>
      </c>
      <c r="K42" s="19"/>
      <c r="L42" s="19"/>
    </row>
    <row r="43" spans="1:12" s="280" customFormat="1" x14ac:dyDescent="0.25">
      <c r="A43" s="278"/>
      <c r="B43" s="279"/>
      <c r="C43" s="283"/>
      <c r="D43" s="97">
        <f>C42</f>
        <v>3</v>
      </c>
      <c r="E43" s="279"/>
      <c r="F43" s="279"/>
      <c r="G43" s="279"/>
      <c r="H43" s="97">
        <f>G42</f>
        <v>15</v>
      </c>
      <c r="I43" s="98">
        <f>D43+F43+H43</f>
        <v>18</v>
      </c>
      <c r="K43" s="281"/>
      <c r="L43" s="281"/>
    </row>
    <row r="44" spans="1:12" x14ac:dyDescent="0.25">
      <c r="A44" s="12"/>
      <c r="B44" s="14" t="s">
        <v>311</v>
      </c>
      <c r="C44" s="232"/>
      <c r="D44" s="9"/>
      <c r="E44" s="13"/>
      <c r="F44" s="13"/>
      <c r="G44" s="13"/>
      <c r="H44" s="13"/>
      <c r="I44" s="14"/>
      <c r="K44" s="19"/>
      <c r="L44" s="19"/>
    </row>
    <row r="45" spans="1:12" x14ac:dyDescent="0.25">
      <c r="A45" s="12">
        <f>A42+1</f>
        <v>23</v>
      </c>
      <c r="B45" s="13" t="s">
        <v>48</v>
      </c>
      <c r="C45" s="232">
        <v>1</v>
      </c>
      <c r="D45" s="9"/>
      <c r="E45" s="13"/>
      <c r="F45" s="13"/>
      <c r="G45" s="13"/>
      <c r="H45" s="13"/>
      <c r="I45" s="294">
        <f t="shared" ref="I45" si="5">C45+E45+G45</f>
        <v>1</v>
      </c>
    </row>
    <row r="46" spans="1:12" s="99" customFormat="1" x14ac:dyDescent="0.25">
      <c r="A46" s="97"/>
      <c r="B46" s="98"/>
      <c r="C46" s="283"/>
      <c r="D46" s="97">
        <f>SUM(C45)</f>
        <v>1</v>
      </c>
      <c r="E46" s="98"/>
      <c r="F46" s="98"/>
      <c r="G46" s="97"/>
      <c r="H46" s="97"/>
      <c r="I46" s="98">
        <f>D46+F46+H46</f>
        <v>1</v>
      </c>
    </row>
    <row r="47" spans="1:12" s="20" customFormat="1" x14ac:dyDescent="0.25">
      <c r="A47" s="9"/>
      <c r="B47" s="14" t="s">
        <v>68</v>
      </c>
      <c r="C47" s="282"/>
      <c r="D47" s="9"/>
      <c r="E47" s="14"/>
      <c r="F47" s="14"/>
      <c r="G47" s="9"/>
      <c r="H47" s="9"/>
      <c r="I47" s="14"/>
    </row>
    <row r="48" spans="1:12" x14ac:dyDescent="0.25">
      <c r="A48" s="12">
        <f>A45</f>
        <v>23</v>
      </c>
      <c r="B48" s="13" t="s">
        <v>39</v>
      </c>
      <c r="C48" s="232">
        <v>2</v>
      </c>
      <c r="D48" s="9"/>
      <c r="E48" s="13"/>
      <c r="F48" s="13"/>
      <c r="G48" s="13"/>
      <c r="H48" s="13"/>
      <c r="I48" s="294">
        <f t="shared" ref="I48:I50" si="6">C48+E48+G48</f>
        <v>2</v>
      </c>
      <c r="K48" s="19"/>
      <c r="L48" s="19"/>
    </row>
    <row r="49" spans="1:12" x14ac:dyDescent="0.25">
      <c r="A49" s="12">
        <f>A48+1</f>
        <v>24</v>
      </c>
      <c r="B49" s="13" t="s">
        <v>40</v>
      </c>
      <c r="C49" s="232">
        <v>1</v>
      </c>
      <c r="D49" s="9"/>
      <c r="E49" s="13"/>
      <c r="F49" s="13"/>
      <c r="G49" s="13"/>
      <c r="H49" s="13"/>
      <c r="I49" s="294">
        <f t="shared" si="6"/>
        <v>1</v>
      </c>
      <c r="K49" s="19"/>
      <c r="L49" s="19"/>
    </row>
    <row r="50" spans="1:12" x14ac:dyDescent="0.25">
      <c r="A50" s="12">
        <f t="shared" ref="A50:A75" si="7">A49+1</f>
        <v>25</v>
      </c>
      <c r="B50" s="13" t="s">
        <v>88</v>
      </c>
      <c r="C50" s="232"/>
      <c r="D50" s="9"/>
      <c r="E50" s="13"/>
      <c r="F50" s="13"/>
      <c r="G50" s="13">
        <f>2-1+1</f>
        <v>2</v>
      </c>
      <c r="H50" s="9"/>
      <c r="I50" s="294">
        <f t="shared" si="6"/>
        <v>2</v>
      </c>
    </row>
    <row r="51" spans="1:12" s="280" customFormat="1" x14ac:dyDescent="0.25">
      <c r="A51" s="278"/>
      <c r="B51" s="279"/>
      <c r="C51" s="290"/>
      <c r="D51" s="97">
        <f>SUM(C48:C50)</f>
        <v>3</v>
      </c>
      <c r="E51" s="279"/>
      <c r="F51" s="279"/>
      <c r="G51" s="279"/>
      <c r="H51" s="97">
        <f>SUM(G48:G50)</f>
        <v>2</v>
      </c>
      <c r="I51" s="98">
        <f>D51+F51+H51</f>
        <v>5</v>
      </c>
    </row>
    <row r="52" spans="1:12" x14ac:dyDescent="0.25">
      <c r="A52" s="12"/>
      <c r="B52" s="14" t="s">
        <v>312</v>
      </c>
      <c r="C52" s="232"/>
      <c r="D52" s="9"/>
      <c r="E52" s="13"/>
      <c r="F52" s="13"/>
      <c r="G52" s="13"/>
      <c r="H52" s="13"/>
      <c r="I52" s="14"/>
    </row>
    <row r="53" spans="1:12" x14ac:dyDescent="0.25">
      <c r="A53" s="12">
        <f>A50+1</f>
        <v>26</v>
      </c>
      <c r="B53" s="13" t="s">
        <v>41</v>
      </c>
      <c r="C53" s="232">
        <v>2</v>
      </c>
      <c r="D53" s="9"/>
      <c r="E53" s="13">
        <v>1</v>
      </c>
      <c r="F53" s="13"/>
      <c r="G53" s="13">
        <v>4</v>
      </c>
      <c r="H53" s="13"/>
      <c r="I53" s="294">
        <f t="shared" ref="I53:I54" si="8">C53+E53+G53</f>
        <v>7</v>
      </c>
      <c r="K53" s="19"/>
      <c r="L53" s="19"/>
    </row>
    <row r="54" spans="1:12" x14ac:dyDescent="0.25">
      <c r="A54" s="12">
        <f>A53+1</f>
        <v>27</v>
      </c>
      <c r="B54" s="13" t="s">
        <v>339</v>
      </c>
      <c r="C54" s="232"/>
      <c r="D54" s="9"/>
      <c r="E54" s="13"/>
      <c r="F54" s="13"/>
      <c r="G54" s="13">
        <v>1</v>
      </c>
      <c r="H54" s="13"/>
      <c r="I54" s="294">
        <f t="shared" si="8"/>
        <v>1</v>
      </c>
      <c r="K54" s="19"/>
      <c r="L54" s="19"/>
    </row>
    <row r="55" spans="1:12" s="280" customFormat="1" x14ac:dyDescent="0.25">
      <c r="A55" s="278"/>
      <c r="B55" s="279"/>
      <c r="C55" s="290"/>
      <c r="D55" s="97">
        <f>SUM(C53:C54)</f>
        <v>2</v>
      </c>
      <c r="E55" s="279"/>
      <c r="F55" s="97">
        <f>SUM(E53:E54)</f>
        <v>1</v>
      </c>
      <c r="G55" s="279"/>
      <c r="H55" s="97">
        <f>SUM(G53:G54)</f>
        <v>5</v>
      </c>
      <c r="I55" s="98">
        <f>D55+F55+H55</f>
        <v>8</v>
      </c>
      <c r="K55" s="281"/>
      <c r="L55" s="281"/>
    </row>
    <row r="56" spans="1:12" x14ac:dyDescent="0.25">
      <c r="A56" s="12"/>
      <c r="B56" s="14" t="s">
        <v>306</v>
      </c>
      <c r="C56" s="232"/>
      <c r="D56" s="9"/>
      <c r="E56" s="13"/>
      <c r="F56" s="13"/>
      <c r="G56" s="13"/>
      <c r="H56" s="13"/>
      <c r="I56" s="14"/>
      <c r="K56" s="19"/>
      <c r="L56" s="19"/>
    </row>
    <row r="57" spans="1:12" x14ac:dyDescent="0.25">
      <c r="A57" s="12">
        <f>A54+1</f>
        <v>28</v>
      </c>
      <c r="B57" s="13" t="s">
        <v>35</v>
      </c>
      <c r="C57" s="232">
        <f>3-1</f>
        <v>2</v>
      </c>
      <c r="D57" s="9"/>
      <c r="E57" s="13"/>
      <c r="F57" s="13"/>
      <c r="G57" s="13">
        <f>2+4</f>
        <v>6</v>
      </c>
      <c r="H57" s="13"/>
      <c r="I57" s="294">
        <f t="shared" ref="I57:I59" si="9">C57+E57+G57</f>
        <v>8</v>
      </c>
    </row>
    <row r="58" spans="1:12" x14ac:dyDescent="0.25">
      <c r="A58" s="12">
        <f t="shared" si="7"/>
        <v>29</v>
      </c>
      <c r="B58" s="13" t="s">
        <v>92</v>
      </c>
      <c r="C58" s="232">
        <v>5</v>
      </c>
      <c r="D58" s="9"/>
      <c r="E58" s="13"/>
      <c r="F58" s="13"/>
      <c r="G58" s="13">
        <v>7</v>
      </c>
      <c r="H58" s="13"/>
      <c r="I58" s="294">
        <f t="shared" si="9"/>
        <v>12</v>
      </c>
    </row>
    <row r="59" spans="1:12" x14ac:dyDescent="0.25">
      <c r="A59" s="12">
        <f t="shared" si="7"/>
        <v>30</v>
      </c>
      <c r="B59" s="13" t="s">
        <v>94</v>
      </c>
      <c r="C59" s="232">
        <v>4</v>
      </c>
      <c r="D59" s="9"/>
      <c r="E59" s="13"/>
      <c r="F59" s="13"/>
      <c r="G59" s="13">
        <v>4</v>
      </c>
      <c r="H59" s="13"/>
      <c r="I59" s="294">
        <f t="shared" si="9"/>
        <v>8</v>
      </c>
    </row>
    <row r="60" spans="1:12" s="280" customFormat="1" x14ac:dyDescent="0.25">
      <c r="A60" s="278"/>
      <c r="B60" s="279"/>
      <c r="C60" s="290"/>
      <c r="D60" s="97">
        <f>SUM(C57:C59)</f>
        <v>11</v>
      </c>
      <c r="E60" s="279"/>
      <c r="F60" s="279"/>
      <c r="G60" s="97"/>
      <c r="H60" s="97">
        <f>SUM(G57:G59)</f>
        <v>17</v>
      </c>
      <c r="I60" s="98">
        <f>D60+F60+H60</f>
        <v>28</v>
      </c>
    </row>
    <row r="61" spans="1:12" x14ac:dyDescent="0.25">
      <c r="A61" s="12"/>
      <c r="B61" s="14" t="s">
        <v>313</v>
      </c>
      <c r="C61" s="232"/>
      <c r="D61" s="9"/>
      <c r="E61" s="13"/>
      <c r="F61" s="13"/>
      <c r="G61" s="13"/>
      <c r="H61" s="13"/>
      <c r="I61" s="14"/>
    </row>
    <row r="62" spans="1:12" x14ac:dyDescent="0.25">
      <c r="A62" s="12">
        <f>A59+1</f>
        <v>31</v>
      </c>
      <c r="B62" s="13" t="s">
        <v>289</v>
      </c>
      <c r="C62" s="232">
        <v>1</v>
      </c>
      <c r="D62" s="9"/>
      <c r="E62" s="13"/>
      <c r="F62" s="13"/>
      <c r="G62" s="13"/>
      <c r="H62" s="13"/>
      <c r="I62" s="294">
        <f t="shared" ref="I62:I65" si="10">C62+E62+G62</f>
        <v>1</v>
      </c>
    </row>
    <row r="63" spans="1:12" x14ac:dyDescent="0.25">
      <c r="A63" s="12">
        <f t="shared" si="7"/>
        <v>32</v>
      </c>
      <c r="B63" s="13" t="s">
        <v>290</v>
      </c>
      <c r="C63" s="232">
        <v>2</v>
      </c>
      <c r="D63" s="9"/>
      <c r="E63" s="13"/>
      <c r="F63" s="13"/>
      <c r="G63" s="13"/>
      <c r="H63" s="13"/>
      <c r="I63" s="294">
        <f t="shared" si="10"/>
        <v>2</v>
      </c>
    </row>
    <row r="64" spans="1:12" x14ac:dyDescent="0.25">
      <c r="A64" s="12">
        <f t="shared" si="7"/>
        <v>33</v>
      </c>
      <c r="B64" s="13" t="s">
        <v>291</v>
      </c>
      <c r="C64" s="232">
        <v>1</v>
      </c>
      <c r="D64" s="9"/>
      <c r="E64" s="13"/>
      <c r="F64" s="13"/>
      <c r="G64" s="13"/>
      <c r="H64" s="13"/>
      <c r="I64" s="294">
        <f t="shared" si="10"/>
        <v>1</v>
      </c>
    </row>
    <row r="65" spans="1:9" x14ac:dyDescent="0.25">
      <c r="A65" s="12">
        <f t="shared" si="7"/>
        <v>34</v>
      </c>
      <c r="B65" s="13" t="s">
        <v>292</v>
      </c>
      <c r="C65" s="232">
        <v>4</v>
      </c>
      <c r="D65" s="9"/>
      <c r="E65" s="13"/>
      <c r="F65" s="13"/>
      <c r="G65" s="13">
        <v>2</v>
      </c>
      <c r="H65" s="13"/>
      <c r="I65" s="294">
        <f t="shared" si="10"/>
        <v>6</v>
      </c>
    </row>
    <row r="66" spans="1:9" s="280" customFormat="1" x14ac:dyDescent="0.25">
      <c r="A66" s="278"/>
      <c r="B66" s="279"/>
      <c r="C66" s="290"/>
      <c r="D66" s="97">
        <f>SUM(C62:C65)</f>
        <v>8</v>
      </c>
      <c r="E66" s="279"/>
      <c r="F66" s="279"/>
      <c r="G66" s="279"/>
      <c r="H66" s="97">
        <f>SUM(G62:G65)</f>
        <v>2</v>
      </c>
      <c r="I66" s="98">
        <f>D66+F66+H66</f>
        <v>10</v>
      </c>
    </row>
    <row r="67" spans="1:9" x14ac:dyDescent="0.25">
      <c r="A67" s="12"/>
      <c r="B67" s="14" t="s">
        <v>314</v>
      </c>
      <c r="C67" s="232"/>
      <c r="D67" s="9"/>
      <c r="E67" s="13"/>
      <c r="F67" s="13"/>
      <c r="G67" s="13"/>
      <c r="H67" s="13"/>
      <c r="I67" s="14"/>
    </row>
    <row r="68" spans="1:9" x14ac:dyDescent="0.25">
      <c r="A68" s="12">
        <f>A65+1</f>
        <v>35</v>
      </c>
      <c r="B68" s="13" t="s">
        <v>400</v>
      </c>
      <c r="C68" s="232">
        <v>1</v>
      </c>
      <c r="D68" s="9"/>
      <c r="E68" s="13"/>
      <c r="F68" s="13"/>
      <c r="G68" s="13">
        <v>1</v>
      </c>
      <c r="H68" s="13"/>
      <c r="I68" s="294">
        <f t="shared" ref="I68:I70" si="11">C68+E68+G68</f>
        <v>2</v>
      </c>
    </row>
    <row r="69" spans="1:9" x14ac:dyDescent="0.25">
      <c r="A69" s="12">
        <f>A68+1</f>
        <v>36</v>
      </c>
      <c r="B69" s="13" t="s">
        <v>14</v>
      </c>
      <c r="C69" s="232">
        <v>3</v>
      </c>
      <c r="D69" s="9"/>
      <c r="E69" s="13"/>
      <c r="F69" s="13"/>
      <c r="G69" s="13">
        <f>6+1</f>
        <v>7</v>
      </c>
      <c r="H69" s="13"/>
      <c r="I69" s="294">
        <f t="shared" si="11"/>
        <v>10</v>
      </c>
    </row>
    <row r="70" spans="1:9" x14ac:dyDescent="0.25">
      <c r="A70" s="12">
        <f t="shared" si="7"/>
        <v>37</v>
      </c>
      <c r="B70" s="13" t="s">
        <v>245</v>
      </c>
      <c r="C70" s="232">
        <v>5</v>
      </c>
      <c r="D70" s="9"/>
      <c r="E70" s="13"/>
      <c r="F70" s="13"/>
      <c r="G70" s="13"/>
      <c r="H70" s="13"/>
      <c r="I70" s="294">
        <f t="shared" si="11"/>
        <v>5</v>
      </c>
    </row>
    <row r="71" spans="1:9" s="280" customFormat="1" x14ac:dyDescent="0.25">
      <c r="A71" s="278"/>
      <c r="B71" s="279"/>
      <c r="C71" s="290"/>
      <c r="D71" s="97">
        <f>SUM(C68:C70)</f>
        <v>9</v>
      </c>
      <c r="E71" s="279"/>
      <c r="F71" s="279"/>
      <c r="G71" s="279"/>
      <c r="H71" s="97">
        <f>SUM(G68:G70)</f>
        <v>8</v>
      </c>
      <c r="I71" s="98">
        <f>D71+F71+H71</f>
        <v>17</v>
      </c>
    </row>
    <row r="72" spans="1:9" x14ac:dyDescent="0.25">
      <c r="A72" s="12"/>
      <c r="B72" s="14" t="s">
        <v>315</v>
      </c>
      <c r="C72" s="232"/>
      <c r="D72" s="9"/>
      <c r="E72" s="13"/>
      <c r="F72" s="13"/>
      <c r="G72" s="13"/>
      <c r="H72" s="13"/>
      <c r="I72" s="14"/>
    </row>
    <row r="73" spans="1:9" x14ac:dyDescent="0.25">
      <c r="A73" s="12">
        <f>A70+1</f>
        <v>38</v>
      </c>
      <c r="B73" s="13" t="s">
        <v>16</v>
      </c>
      <c r="C73" s="232">
        <v>2</v>
      </c>
      <c r="D73" s="9"/>
      <c r="E73" s="13"/>
      <c r="F73" s="13"/>
      <c r="G73" s="13">
        <v>2</v>
      </c>
      <c r="H73" s="13"/>
      <c r="I73" s="294">
        <f t="shared" ref="I73:I75" si="12">C73+E73+G73</f>
        <v>4</v>
      </c>
    </row>
    <row r="74" spans="1:9" x14ac:dyDescent="0.25">
      <c r="A74" s="12">
        <f t="shared" si="7"/>
        <v>39</v>
      </c>
      <c r="B74" s="13" t="s">
        <v>17</v>
      </c>
      <c r="C74" s="232">
        <v>1</v>
      </c>
      <c r="D74" s="9"/>
      <c r="E74" s="13"/>
      <c r="F74" s="13"/>
      <c r="G74" s="13"/>
      <c r="H74" s="13"/>
      <c r="I74" s="294">
        <f t="shared" si="12"/>
        <v>1</v>
      </c>
    </row>
    <row r="75" spans="1:9" x14ac:dyDescent="0.25">
      <c r="A75" s="12">
        <f t="shared" si="7"/>
        <v>40</v>
      </c>
      <c r="B75" s="13" t="s">
        <v>51</v>
      </c>
      <c r="C75" s="232">
        <v>1</v>
      </c>
      <c r="D75" s="9"/>
      <c r="E75" s="13"/>
      <c r="F75" s="13"/>
      <c r="G75" s="13"/>
      <c r="H75" s="13"/>
      <c r="I75" s="294">
        <f t="shared" si="12"/>
        <v>1</v>
      </c>
    </row>
    <row r="76" spans="1:9" s="280" customFormat="1" x14ac:dyDescent="0.25">
      <c r="A76" s="278"/>
      <c r="B76" s="279"/>
      <c r="C76" s="290"/>
      <c r="D76" s="97">
        <f>SUM(C73:C75)</f>
        <v>4</v>
      </c>
      <c r="E76" s="279"/>
      <c r="F76" s="279"/>
      <c r="G76" s="279"/>
      <c r="H76" s="97">
        <f>SUM(G73:G75)</f>
        <v>2</v>
      </c>
      <c r="I76" s="98">
        <f>D76+F76+H76</f>
        <v>6</v>
      </c>
    </row>
    <row r="77" spans="1:9" x14ac:dyDescent="0.25">
      <c r="A77" s="12"/>
      <c r="B77" s="14" t="s">
        <v>316</v>
      </c>
      <c r="C77" s="232"/>
      <c r="D77" s="9"/>
      <c r="E77" s="13"/>
      <c r="F77" s="13"/>
      <c r="G77" s="13"/>
      <c r="H77" s="13"/>
      <c r="I77" s="14"/>
    </row>
    <row r="78" spans="1:9" x14ac:dyDescent="0.25">
      <c r="A78" s="12">
        <f>A75+1</f>
        <v>41</v>
      </c>
      <c r="B78" s="13" t="s">
        <v>49</v>
      </c>
      <c r="C78" s="232">
        <f>2-1</f>
        <v>1</v>
      </c>
      <c r="D78" s="9"/>
      <c r="E78" s="13">
        <v>1</v>
      </c>
      <c r="F78" s="13"/>
      <c r="G78" s="13">
        <f>1+1</f>
        <v>2</v>
      </c>
      <c r="H78" s="13"/>
      <c r="I78" s="294">
        <f t="shared" ref="I78" si="13">C78+E78+G78</f>
        <v>4</v>
      </c>
    </row>
    <row r="79" spans="1:9" s="99" customFormat="1" x14ac:dyDescent="0.25">
      <c r="A79" s="97"/>
      <c r="B79" s="98"/>
      <c r="C79" s="283"/>
      <c r="D79" s="97">
        <f>C78</f>
        <v>1</v>
      </c>
      <c r="E79" s="98"/>
      <c r="F79" s="97">
        <f>E78</f>
        <v>1</v>
      </c>
      <c r="G79" s="97"/>
      <c r="H79" s="97">
        <f>G78</f>
        <v>2</v>
      </c>
      <c r="I79" s="98">
        <f>D79+F79+H79</f>
        <v>4</v>
      </c>
    </row>
    <row r="80" spans="1:9" s="20" customFormat="1" x14ac:dyDescent="0.25">
      <c r="A80" s="12">
        <f>A78+1</f>
        <v>42</v>
      </c>
      <c r="B80" s="14" t="s">
        <v>326</v>
      </c>
      <c r="C80" s="282"/>
      <c r="D80" s="9"/>
      <c r="E80" s="14"/>
      <c r="F80" s="14"/>
      <c r="G80" s="9"/>
      <c r="H80" s="9"/>
      <c r="I80" s="14"/>
    </row>
    <row r="81" spans="1:9" s="20" customFormat="1" x14ac:dyDescent="0.25">
      <c r="A81" s="9"/>
      <c r="B81" s="16" t="s">
        <v>327</v>
      </c>
      <c r="C81" s="107">
        <v>1</v>
      </c>
      <c r="D81" s="9"/>
      <c r="E81" s="14"/>
      <c r="F81" s="14"/>
      <c r="G81" s="9"/>
      <c r="H81" s="9"/>
      <c r="I81" s="294">
        <f t="shared" ref="I81:I83" si="14">C81+E81+G81</f>
        <v>1</v>
      </c>
    </row>
    <row r="82" spans="1:9" s="99" customFormat="1" x14ac:dyDescent="0.25">
      <c r="A82" s="97"/>
      <c r="B82" s="98"/>
      <c r="C82" s="283"/>
      <c r="D82" s="97">
        <f>C81</f>
        <v>1</v>
      </c>
      <c r="E82" s="98"/>
      <c r="F82" s="98"/>
      <c r="G82" s="97"/>
      <c r="H82" s="97"/>
      <c r="I82" s="98">
        <f>D82+F82+H82</f>
        <v>1</v>
      </c>
    </row>
    <row r="83" spans="1:9" s="20" customFormat="1" x14ac:dyDescent="0.25">
      <c r="A83" s="9">
        <v>47</v>
      </c>
      <c r="B83" s="14" t="s">
        <v>370</v>
      </c>
      <c r="C83" s="107">
        <v>1</v>
      </c>
      <c r="D83" s="9"/>
      <c r="E83" s="14"/>
      <c r="F83" s="14"/>
      <c r="G83" s="9"/>
      <c r="H83" s="9"/>
      <c r="I83" s="294">
        <f t="shared" si="14"/>
        <v>1</v>
      </c>
    </row>
    <row r="84" spans="1:9" s="99" customFormat="1" x14ac:dyDescent="0.25">
      <c r="A84" s="97"/>
      <c r="B84" s="159"/>
      <c r="C84" s="284"/>
      <c r="D84" s="97">
        <f>C83</f>
        <v>1</v>
      </c>
      <c r="E84" s="98"/>
      <c r="F84" s="98"/>
      <c r="G84" s="97"/>
      <c r="H84" s="97"/>
      <c r="I84" s="98">
        <f>D84+F84+H84</f>
        <v>1</v>
      </c>
    </row>
    <row r="85" spans="1:9" s="20" customFormat="1" x14ac:dyDescent="0.25">
      <c r="A85" s="9"/>
      <c r="B85" s="14" t="s">
        <v>191</v>
      </c>
      <c r="C85" s="282"/>
      <c r="D85" s="9"/>
      <c r="E85" s="14"/>
      <c r="F85" s="14"/>
      <c r="G85" s="9"/>
      <c r="H85" s="9"/>
      <c r="I85" s="14"/>
    </row>
    <row r="86" spans="1:9" x14ac:dyDescent="0.25">
      <c r="A86" s="12">
        <f>A83+1</f>
        <v>48</v>
      </c>
      <c r="B86" s="13" t="s">
        <v>294</v>
      </c>
      <c r="C86" s="232">
        <v>1</v>
      </c>
      <c r="D86" s="9"/>
      <c r="E86" s="13"/>
      <c r="F86" s="13"/>
      <c r="G86" s="13"/>
      <c r="H86" s="13"/>
      <c r="I86" s="294">
        <f t="shared" ref="I86:I104" si="15">C86+E86+G86</f>
        <v>1</v>
      </c>
    </row>
    <row r="87" spans="1:9" x14ac:dyDescent="0.25">
      <c r="A87" s="70">
        <f>A86+1</f>
        <v>49</v>
      </c>
      <c r="B87" s="13" t="s">
        <v>328</v>
      </c>
      <c r="C87" s="232">
        <v>2</v>
      </c>
      <c r="D87" s="9"/>
      <c r="E87" s="13"/>
      <c r="F87" s="13"/>
      <c r="G87" s="13"/>
      <c r="H87" s="13"/>
      <c r="I87" s="294">
        <f t="shared" si="15"/>
        <v>2</v>
      </c>
    </row>
    <row r="88" spans="1:9" x14ac:dyDescent="0.25">
      <c r="A88" s="70">
        <f t="shared" ref="A88:A104" si="16">A87+1</f>
        <v>50</v>
      </c>
      <c r="B88" s="13" t="s">
        <v>440</v>
      </c>
      <c r="C88" s="232">
        <v>2</v>
      </c>
      <c r="D88" s="9"/>
      <c r="E88" s="13"/>
      <c r="F88" s="13"/>
      <c r="G88" s="13">
        <v>3</v>
      </c>
      <c r="H88" s="13"/>
      <c r="I88" s="294">
        <f t="shared" si="15"/>
        <v>5</v>
      </c>
    </row>
    <row r="89" spans="1:9" x14ac:dyDescent="0.25">
      <c r="A89" s="70">
        <f t="shared" si="16"/>
        <v>51</v>
      </c>
      <c r="B89" s="13" t="s">
        <v>404</v>
      </c>
      <c r="C89" s="232">
        <v>1</v>
      </c>
      <c r="D89" s="9"/>
      <c r="E89" s="13"/>
      <c r="F89" s="13"/>
      <c r="G89" s="13"/>
      <c r="H89" s="13"/>
      <c r="I89" s="294">
        <f t="shared" si="15"/>
        <v>1</v>
      </c>
    </row>
    <row r="90" spans="1:9" x14ac:dyDescent="0.25">
      <c r="A90" s="70">
        <f t="shared" si="16"/>
        <v>52</v>
      </c>
      <c r="B90" s="13" t="s">
        <v>391</v>
      </c>
      <c r="C90" s="232">
        <v>1</v>
      </c>
      <c r="D90" s="9"/>
      <c r="E90" s="13"/>
      <c r="F90" s="13"/>
      <c r="G90" s="13">
        <v>1</v>
      </c>
      <c r="H90" s="13"/>
      <c r="I90" s="294">
        <f t="shared" si="15"/>
        <v>2</v>
      </c>
    </row>
    <row r="91" spans="1:9" x14ac:dyDescent="0.25">
      <c r="A91" s="70">
        <f t="shared" si="16"/>
        <v>53</v>
      </c>
      <c r="B91" s="13" t="s">
        <v>441</v>
      </c>
      <c r="C91" s="232">
        <v>1</v>
      </c>
      <c r="D91" s="9"/>
      <c r="E91" s="13"/>
      <c r="F91" s="13"/>
      <c r="G91" s="13"/>
      <c r="H91" s="13"/>
      <c r="I91" s="294">
        <f t="shared" si="15"/>
        <v>1</v>
      </c>
    </row>
    <row r="92" spans="1:9" x14ac:dyDescent="0.25">
      <c r="A92" s="70">
        <f t="shared" si="16"/>
        <v>54</v>
      </c>
      <c r="B92" s="13" t="s">
        <v>373</v>
      </c>
      <c r="C92" s="232">
        <v>3</v>
      </c>
      <c r="D92" s="9"/>
      <c r="E92" s="13"/>
      <c r="F92" s="13"/>
      <c r="G92" s="13"/>
      <c r="H92" s="13"/>
      <c r="I92" s="294">
        <f t="shared" si="15"/>
        <v>3</v>
      </c>
    </row>
    <row r="93" spans="1:9" x14ac:dyDescent="0.25">
      <c r="A93" s="70">
        <f t="shared" si="16"/>
        <v>55</v>
      </c>
      <c r="B93" s="13" t="s">
        <v>296</v>
      </c>
      <c r="C93" s="232">
        <v>1</v>
      </c>
      <c r="D93" s="9"/>
      <c r="E93" s="13"/>
      <c r="F93" s="13"/>
      <c r="G93" s="13">
        <v>1</v>
      </c>
      <c r="H93" s="13"/>
      <c r="I93" s="294">
        <f t="shared" si="15"/>
        <v>2</v>
      </c>
    </row>
    <row r="94" spans="1:9" x14ac:dyDescent="0.25">
      <c r="A94" s="70">
        <f t="shared" si="16"/>
        <v>56</v>
      </c>
      <c r="B94" s="14" t="s">
        <v>442</v>
      </c>
      <c r="C94" s="232">
        <v>4</v>
      </c>
      <c r="D94" s="9"/>
      <c r="E94" s="13"/>
      <c r="F94" s="13"/>
      <c r="G94" s="13">
        <v>2</v>
      </c>
      <c r="H94" s="13"/>
      <c r="I94" s="294">
        <f t="shared" si="15"/>
        <v>6</v>
      </c>
    </row>
    <row r="95" spans="1:9" x14ac:dyDescent="0.25">
      <c r="A95" s="70">
        <f t="shared" si="16"/>
        <v>57</v>
      </c>
      <c r="B95" s="13" t="s">
        <v>443</v>
      </c>
      <c r="C95" s="232">
        <v>3</v>
      </c>
      <c r="D95" s="9"/>
      <c r="E95" s="13"/>
      <c r="F95" s="13"/>
      <c r="G95" s="13">
        <v>3</v>
      </c>
      <c r="H95" s="13"/>
      <c r="I95" s="294">
        <f t="shared" si="15"/>
        <v>6</v>
      </c>
    </row>
    <row r="96" spans="1:9" x14ac:dyDescent="0.25">
      <c r="A96" s="70">
        <f t="shared" si="16"/>
        <v>58</v>
      </c>
      <c r="B96" s="264" t="s">
        <v>439</v>
      </c>
      <c r="C96" s="232"/>
      <c r="D96" s="9"/>
      <c r="E96" s="13"/>
      <c r="F96" s="13"/>
      <c r="G96" s="13">
        <f>2+1+2+1+1</f>
        <v>7</v>
      </c>
      <c r="H96" s="13"/>
      <c r="I96" s="294">
        <f t="shared" si="15"/>
        <v>7</v>
      </c>
    </row>
    <row r="97" spans="1:12" x14ac:dyDescent="0.25">
      <c r="A97" s="70">
        <f t="shared" si="16"/>
        <v>59</v>
      </c>
      <c r="B97" s="13" t="s">
        <v>58</v>
      </c>
      <c r="C97" s="232">
        <v>1</v>
      </c>
      <c r="D97" s="9"/>
      <c r="E97" s="13"/>
      <c r="F97" s="13"/>
      <c r="G97" s="13"/>
      <c r="H97" s="13"/>
      <c r="I97" s="294">
        <f t="shared" si="15"/>
        <v>1</v>
      </c>
    </row>
    <row r="98" spans="1:12" x14ac:dyDescent="0.25">
      <c r="A98" s="70">
        <f t="shared" si="16"/>
        <v>60</v>
      </c>
      <c r="B98" s="13" t="s">
        <v>444</v>
      </c>
      <c r="C98" s="232"/>
      <c r="D98" s="9"/>
      <c r="E98" s="13"/>
      <c r="F98" s="13"/>
      <c r="G98" s="13">
        <v>3</v>
      </c>
      <c r="H98" s="13"/>
      <c r="I98" s="294">
        <f t="shared" si="15"/>
        <v>3</v>
      </c>
    </row>
    <row r="99" spans="1:12" x14ac:dyDescent="0.25">
      <c r="A99" s="70">
        <f t="shared" si="16"/>
        <v>61</v>
      </c>
      <c r="B99" s="13" t="s">
        <v>445</v>
      </c>
      <c r="C99" s="232"/>
      <c r="D99" s="9"/>
      <c r="E99" s="13"/>
      <c r="F99" s="13"/>
      <c r="G99" s="13">
        <v>2</v>
      </c>
      <c r="H99" s="13"/>
      <c r="I99" s="294">
        <f t="shared" si="15"/>
        <v>2</v>
      </c>
    </row>
    <row r="100" spans="1:12" x14ac:dyDescent="0.25">
      <c r="A100" s="70">
        <f t="shared" si="16"/>
        <v>62</v>
      </c>
      <c r="B100" s="13" t="s">
        <v>273</v>
      </c>
      <c r="C100" s="232"/>
      <c r="D100" s="9"/>
      <c r="E100" s="13"/>
      <c r="F100" s="13"/>
      <c r="G100" s="13">
        <v>1</v>
      </c>
      <c r="H100" s="13"/>
      <c r="I100" s="294">
        <f t="shared" si="15"/>
        <v>1</v>
      </c>
    </row>
    <row r="101" spans="1:12" x14ac:dyDescent="0.25">
      <c r="A101" s="70">
        <f t="shared" si="16"/>
        <v>63</v>
      </c>
      <c r="B101" s="13" t="s">
        <v>244</v>
      </c>
      <c r="C101" s="232"/>
      <c r="D101" s="9"/>
      <c r="E101" s="13"/>
      <c r="F101" s="13"/>
      <c r="G101" s="13">
        <v>1</v>
      </c>
      <c r="H101" s="13"/>
      <c r="I101" s="294">
        <f t="shared" si="15"/>
        <v>1</v>
      </c>
      <c r="L101" s="3">
        <f>D106+H106</f>
        <v>508</v>
      </c>
    </row>
    <row r="102" spans="1:12" x14ac:dyDescent="0.25">
      <c r="A102" s="70">
        <f t="shared" si="16"/>
        <v>64</v>
      </c>
      <c r="B102" s="13" t="s">
        <v>103</v>
      </c>
      <c r="C102" s="232">
        <f>19-1-1-1</f>
        <v>16</v>
      </c>
      <c r="D102" s="9"/>
      <c r="E102" s="13"/>
      <c r="F102" s="13"/>
      <c r="G102" s="13">
        <f>1+1+8+5+10+6+2+4+19+6+13+8-1</f>
        <v>82</v>
      </c>
      <c r="H102" s="13"/>
      <c r="I102" s="294">
        <f t="shared" si="15"/>
        <v>98</v>
      </c>
    </row>
    <row r="103" spans="1:12" x14ac:dyDescent="0.25">
      <c r="A103" s="70">
        <f t="shared" si="16"/>
        <v>65</v>
      </c>
      <c r="B103" s="13" t="s">
        <v>20</v>
      </c>
      <c r="C103" s="232">
        <v>1</v>
      </c>
      <c r="D103" s="9"/>
      <c r="E103" s="13"/>
      <c r="F103" s="13"/>
      <c r="G103" s="13"/>
      <c r="H103" s="13"/>
      <c r="I103" s="294">
        <f t="shared" si="15"/>
        <v>1</v>
      </c>
    </row>
    <row r="104" spans="1:12" x14ac:dyDescent="0.25">
      <c r="A104" s="70">
        <f t="shared" si="16"/>
        <v>66</v>
      </c>
      <c r="B104" s="13" t="s">
        <v>21</v>
      </c>
      <c r="C104" s="232">
        <v>1</v>
      </c>
      <c r="D104" s="9"/>
      <c r="E104" s="13"/>
      <c r="F104" s="13"/>
      <c r="G104" s="13"/>
      <c r="H104" s="13"/>
      <c r="I104" s="294">
        <f t="shared" si="15"/>
        <v>1</v>
      </c>
    </row>
    <row r="105" spans="1:12" s="99" customFormat="1" x14ac:dyDescent="0.25">
      <c r="A105" s="97"/>
      <c r="B105" s="98" t="s">
        <v>307</v>
      </c>
      <c r="C105" s="283"/>
      <c r="D105" s="97">
        <f>SUM(C86:C104)</f>
        <v>38</v>
      </c>
      <c r="E105" s="98"/>
      <c r="F105" s="97">
        <f>SUM(F5:F104)</f>
        <v>15</v>
      </c>
      <c r="G105" s="97"/>
      <c r="H105" s="97">
        <f>SUM(G86:G104)</f>
        <v>106</v>
      </c>
      <c r="I105" s="98"/>
    </row>
    <row r="106" spans="1:12" x14ac:dyDescent="0.25">
      <c r="A106" s="12"/>
      <c r="B106" s="14" t="s">
        <v>5</v>
      </c>
      <c r="C106" s="282"/>
      <c r="D106" s="9">
        <f>SUM(D5:D105)</f>
        <v>256</v>
      </c>
      <c r="E106" s="16"/>
      <c r="F106" s="9">
        <f>F105</f>
        <v>15</v>
      </c>
      <c r="G106" s="9"/>
      <c r="H106" s="9">
        <f>SUM(H5:H105)</f>
        <v>252</v>
      </c>
      <c r="I106" s="14">
        <f>D106+F106+H106</f>
        <v>523</v>
      </c>
      <c r="J106" s="68"/>
    </row>
    <row r="107" spans="1:12" x14ac:dyDescent="0.25">
      <c r="A107" s="29"/>
      <c r="B107" s="61"/>
      <c r="C107" s="291"/>
      <c r="D107" s="274"/>
      <c r="E107" s="27" t="s">
        <v>452</v>
      </c>
      <c r="F107" s="61">
        <f>D106+F106</f>
        <v>271</v>
      </c>
      <c r="I107" s="274">
        <f>D106+H106</f>
        <v>508</v>
      </c>
      <c r="J107" s="68" t="s">
        <v>453</v>
      </c>
    </row>
    <row r="108" spans="1:12" x14ac:dyDescent="0.25">
      <c r="A108" s="29"/>
      <c r="B108" s="61"/>
      <c r="C108" s="291"/>
      <c r="D108" s="274"/>
      <c r="E108" s="61"/>
      <c r="F108" s="61"/>
      <c r="G108" s="274"/>
      <c r="H108" s="274"/>
      <c r="I108" s="61"/>
    </row>
    <row r="109" spans="1:12" x14ac:dyDescent="0.25">
      <c r="A109" s="29"/>
      <c r="B109" s="61"/>
      <c r="C109" s="291"/>
      <c r="D109" s="3"/>
      <c r="E109" s="64"/>
      <c r="F109" s="276" t="s">
        <v>274</v>
      </c>
      <c r="H109" s="64"/>
      <c r="I109" s="64"/>
    </row>
    <row r="110" spans="1:12" x14ac:dyDescent="0.25">
      <c r="A110" s="29"/>
      <c r="B110" s="61"/>
      <c r="C110" s="291"/>
      <c r="D110" s="3"/>
      <c r="E110" s="43"/>
      <c r="F110" s="276" t="s">
        <v>145</v>
      </c>
      <c r="H110" s="276"/>
      <c r="I110" s="276"/>
    </row>
    <row r="111" spans="1:12" x14ac:dyDescent="0.25">
      <c r="A111" s="29"/>
      <c r="B111" s="61"/>
      <c r="C111" s="291"/>
      <c r="D111" s="3"/>
      <c r="E111" s="43"/>
      <c r="F111" s="43"/>
      <c r="G111" s="274"/>
      <c r="H111" s="276"/>
      <c r="I111" s="276"/>
    </row>
    <row r="112" spans="1:12" x14ac:dyDescent="0.25">
      <c r="A112" s="29"/>
      <c r="B112" s="61"/>
      <c r="C112" s="291"/>
      <c r="D112" s="3"/>
      <c r="E112" s="43"/>
      <c r="F112" s="43"/>
      <c r="G112" s="274"/>
      <c r="H112" s="277"/>
      <c r="I112" s="276"/>
    </row>
    <row r="113" spans="1:9" x14ac:dyDescent="0.25">
      <c r="A113" s="29"/>
      <c r="B113" s="61"/>
      <c r="C113" s="291"/>
      <c r="D113" s="3"/>
      <c r="E113" s="43"/>
      <c r="F113" s="43"/>
      <c r="G113" s="274"/>
      <c r="H113" s="277"/>
      <c r="I113" s="276"/>
    </row>
    <row r="114" spans="1:9" x14ac:dyDescent="0.25">
      <c r="C114" s="292"/>
      <c r="D114" s="3"/>
      <c r="E114" s="17"/>
      <c r="F114" s="199" t="s">
        <v>394</v>
      </c>
      <c r="I114" s="277"/>
    </row>
    <row r="115" spans="1:9" x14ac:dyDescent="0.25">
      <c r="D115" s="3"/>
      <c r="E115" s="17"/>
      <c r="F115" s="277" t="s">
        <v>395</v>
      </c>
      <c r="I115" s="277"/>
    </row>
    <row r="122" spans="1:9" x14ac:dyDescent="0.25">
      <c r="C122" s="293"/>
      <c r="D122" s="285"/>
    </row>
    <row r="123" spans="1:9" x14ac:dyDescent="0.25">
      <c r="B123" s="56"/>
      <c r="C123" s="293"/>
      <c r="D123" s="285"/>
      <c r="G123" s="56"/>
      <c r="H123" s="56"/>
    </row>
    <row r="124" spans="1:9" x14ac:dyDescent="0.25">
      <c r="B124" s="56"/>
      <c r="C124" s="293"/>
      <c r="D124" s="285"/>
    </row>
    <row r="125" spans="1:9" x14ac:dyDescent="0.25">
      <c r="B125" s="56"/>
      <c r="C125" s="293"/>
      <c r="D125" s="285"/>
    </row>
    <row r="126" spans="1:9" x14ac:dyDescent="0.25">
      <c r="B126" s="56"/>
      <c r="C126" s="293"/>
      <c r="D126" s="285"/>
    </row>
    <row r="127" spans="1:9" x14ac:dyDescent="0.25">
      <c r="B127" s="56"/>
      <c r="C127" s="293"/>
      <c r="D127" s="285"/>
    </row>
    <row r="128" spans="1:9" x14ac:dyDescent="0.25">
      <c r="B128" s="56"/>
      <c r="C128" s="293"/>
      <c r="D128" s="285"/>
    </row>
    <row r="129" spans="3:4" x14ac:dyDescent="0.25">
      <c r="C129" s="293"/>
      <c r="D129" s="285"/>
    </row>
  </sheetData>
  <mergeCells count="9">
    <mergeCell ref="I2:I3"/>
    <mergeCell ref="C2:C3"/>
    <mergeCell ref="H2:H3"/>
    <mergeCell ref="F2:F3"/>
    <mergeCell ref="A2:A3"/>
    <mergeCell ref="B2:B3"/>
    <mergeCell ref="D2:D3"/>
    <mergeCell ref="E2:E3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view="pageBreakPreview" topLeftCell="A10" zoomScale="82" zoomScaleNormal="100" zoomScaleSheetLayoutView="82" workbookViewId="0">
      <selection activeCell="A85" sqref="A1:XFD1048576"/>
    </sheetView>
  </sheetViews>
  <sheetFormatPr defaultRowHeight="15" x14ac:dyDescent="0.25"/>
  <cols>
    <col min="1" max="1" width="5.42578125" style="1" customWidth="1"/>
    <col min="2" max="2" width="40.85546875" style="3" customWidth="1"/>
    <col min="3" max="3" width="9" style="231" customWidth="1"/>
    <col min="4" max="4" width="9" style="302" customWidth="1"/>
    <col min="5" max="6" width="9.5703125" style="3" customWidth="1"/>
    <col min="7" max="8" width="8.85546875" style="3" customWidth="1"/>
    <col min="9" max="9" width="8.42578125" style="20" customWidth="1"/>
    <col min="10" max="16384" width="9.140625" style="3"/>
  </cols>
  <sheetData>
    <row r="1" spans="1:12" x14ac:dyDescent="0.25">
      <c r="A1" s="18" t="s">
        <v>479</v>
      </c>
      <c r="B1" s="18"/>
      <c r="C1" s="286"/>
      <c r="D1" s="95"/>
    </row>
    <row r="2" spans="1:12" s="6" customFormat="1" ht="15" customHeight="1" x14ac:dyDescent="0.25">
      <c r="A2" s="333" t="s">
        <v>0</v>
      </c>
      <c r="B2" s="333" t="s">
        <v>1</v>
      </c>
      <c r="C2" s="333" t="s">
        <v>2</v>
      </c>
      <c r="D2" s="333" t="s">
        <v>449</v>
      </c>
      <c r="E2" s="323" t="s">
        <v>82</v>
      </c>
      <c r="F2" s="323" t="s">
        <v>451</v>
      </c>
      <c r="G2" s="333" t="s">
        <v>3</v>
      </c>
      <c r="H2" s="323" t="s">
        <v>450</v>
      </c>
      <c r="I2" s="333" t="s">
        <v>5</v>
      </c>
    </row>
    <row r="3" spans="1:12" s="6" customFormat="1" x14ac:dyDescent="0.25">
      <c r="A3" s="334"/>
      <c r="B3" s="334"/>
      <c r="C3" s="334"/>
      <c r="D3" s="334"/>
      <c r="E3" s="324"/>
      <c r="F3" s="324"/>
      <c r="G3" s="334"/>
      <c r="H3" s="324"/>
      <c r="I3" s="334"/>
    </row>
    <row r="4" spans="1:12" s="63" customFormat="1" x14ac:dyDescent="0.25">
      <c r="A4" s="7">
        <v>1</v>
      </c>
      <c r="B4" s="8" t="s">
        <v>37</v>
      </c>
      <c r="C4" s="287">
        <v>13</v>
      </c>
      <c r="D4" s="300"/>
      <c r="E4" s="300"/>
      <c r="F4" s="300"/>
      <c r="G4" s="300"/>
      <c r="H4" s="300"/>
      <c r="I4" s="14"/>
    </row>
    <row r="5" spans="1:12" s="104" customFormat="1" x14ac:dyDescent="0.25">
      <c r="A5" s="101"/>
      <c r="B5" s="102"/>
      <c r="C5" s="288"/>
      <c r="D5" s="103">
        <v>13</v>
      </c>
      <c r="E5" s="103"/>
      <c r="F5" s="103"/>
      <c r="G5" s="103"/>
      <c r="H5" s="103"/>
      <c r="I5" s="98">
        <f>D5+F5+H5</f>
        <v>13</v>
      </c>
    </row>
    <row r="6" spans="1:12" s="63" customFormat="1" x14ac:dyDescent="0.25">
      <c r="A6" s="7"/>
      <c r="B6" s="11" t="s">
        <v>63</v>
      </c>
      <c r="C6" s="287"/>
      <c r="D6" s="300"/>
      <c r="E6" s="300"/>
      <c r="F6" s="300"/>
      <c r="G6" s="300"/>
      <c r="H6" s="300"/>
      <c r="I6" s="14"/>
    </row>
    <row r="7" spans="1:12" x14ac:dyDescent="0.25">
      <c r="A7" s="12">
        <f>A4+1</f>
        <v>2</v>
      </c>
      <c r="B7" s="13" t="s">
        <v>23</v>
      </c>
      <c r="C7" s="232">
        <v>4</v>
      </c>
      <c r="D7" s="9"/>
      <c r="E7" s="13">
        <v>9</v>
      </c>
      <c r="F7" s="13"/>
      <c r="G7" s="13">
        <v>8</v>
      </c>
      <c r="H7" s="13"/>
      <c r="I7" s="294">
        <f>C7+E7+G7</f>
        <v>21</v>
      </c>
      <c r="K7" s="19"/>
      <c r="L7" s="19"/>
    </row>
    <row r="8" spans="1:12" x14ac:dyDescent="0.25">
      <c r="A8" s="12">
        <f t="shared" ref="A8:A18" si="0">A7+1</f>
        <v>3</v>
      </c>
      <c r="B8" s="13" t="s">
        <v>140</v>
      </c>
      <c r="C8" s="232">
        <v>1</v>
      </c>
      <c r="D8" s="9"/>
      <c r="E8" s="13"/>
      <c r="F8" s="13"/>
      <c r="G8" s="13"/>
      <c r="H8" s="13"/>
      <c r="I8" s="294">
        <f t="shared" ref="I8:I18" si="1">C8+E8+G8</f>
        <v>1</v>
      </c>
      <c r="K8" s="19"/>
      <c r="L8" s="19"/>
    </row>
    <row r="9" spans="1:12" x14ac:dyDescent="0.25">
      <c r="A9" s="12">
        <f t="shared" si="0"/>
        <v>4</v>
      </c>
      <c r="B9" s="13" t="s">
        <v>24</v>
      </c>
      <c r="C9" s="232">
        <v>2</v>
      </c>
      <c r="D9" s="9"/>
      <c r="E9" s="13"/>
      <c r="F9" s="13"/>
      <c r="G9" s="13"/>
      <c r="H9" s="13"/>
      <c r="I9" s="294">
        <f t="shared" si="1"/>
        <v>2</v>
      </c>
      <c r="K9" s="19"/>
      <c r="L9" s="19"/>
    </row>
    <row r="10" spans="1:12" x14ac:dyDescent="0.25">
      <c r="A10" s="12">
        <f t="shared" si="0"/>
        <v>5</v>
      </c>
      <c r="B10" s="13" t="s">
        <v>25</v>
      </c>
      <c r="C10" s="232">
        <v>2</v>
      </c>
      <c r="D10" s="9"/>
      <c r="E10" s="13"/>
      <c r="F10" s="13"/>
      <c r="G10" s="13"/>
      <c r="H10" s="13"/>
      <c r="I10" s="294">
        <f t="shared" si="1"/>
        <v>2</v>
      </c>
      <c r="K10" s="19"/>
      <c r="L10" s="19"/>
    </row>
    <row r="11" spans="1:12" x14ac:dyDescent="0.25">
      <c r="A11" s="12">
        <f t="shared" si="0"/>
        <v>6</v>
      </c>
      <c r="B11" s="13" t="s">
        <v>32</v>
      </c>
      <c r="C11" s="232">
        <v>1</v>
      </c>
      <c r="D11" s="9"/>
      <c r="E11" s="13"/>
      <c r="F11" s="13"/>
      <c r="G11" s="13"/>
      <c r="H11" s="13"/>
      <c r="I11" s="294">
        <f t="shared" si="1"/>
        <v>1</v>
      </c>
      <c r="K11" s="19"/>
      <c r="L11" s="19"/>
    </row>
    <row r="12" spans="1:12" x14ac:dyDescent="0.25">
      <c r="A12" s="12">
        <f t="shared" si="0"/>
        <v>7</v>
      </c>
      <c r="B12" s="13" t="s">
        <v>26</v>
      </c>
      <c r="C12" s="232">
        <v>2</v>
      </c>
      <c r="D12" s="9"/>
      <c r="E12" s="13"/>
      <c r="F12" s="13"/>
      <c r="G12" s="13"/>
      <c r="H12" s="13"/>
      <c r="I12" s="294">
        <f t="shared" si="1"/>
        <v>2</v>
      </c>
      <c r="K12" s="19"/>
      <c r="L12" s="19"/>
    </row>
    <row r="13" spans="1:12" x14ac:dyDescent="0.25">
      <c r="A13" s="12">
        <f t="shared" si="0"/>
        <v>8</v>
      </c>
      <c r="B13" s="13" t="s">
        <v>27</v>
      </c>
      <c r="C13" s="232">
        <v>4</v>
      </c>
      <c r="D13" s="9"/>
      <c r="E13" s="13"/>
      <c r="F13" s="13"/>
      <c r="G13" s="13"/>
      <c r="H13" s="13"/>
      <c r="I13" s="294">
        <f t="shared" si="1"/>
        <v>4</v>
      </c>
      <c r="K13" s="19"/>
      <c r="L13" s="19"/>
    </row>
    <row r="14" spans="1:12" x14ac:dyDescent="0.25">
      <c r="A14" s="12">
        <f t="shared" si="0"/>
        <v>9</v>
      </c>
      <c r="B14" s="13" t="s">
        <v>28</v>
      </c>
      <c r="C14" s="232">
        <v>3</v>
      </c>
      <c r="D14" s="9"/>
      <c r="E14" s="13"/>
      <c r="F14" s="13"/>
      <c r="G14" s="13"/>
      <c r="H14" s="13"/>
      <c r="I14" s="294">
        <f t="shared" si="1"/>
        <v>3</v>
      </c>
      <c r="K14" s="19"/>
      <c r="L14" s="19"/>
    </row>
    <row r="15" spans="1:12" x14ac:dyDescent="0.25">
      <c r="A15" s="12">
        <f t="shared" si="0"/>
        <v>10</v>
      </c>
      <c r="B15" s="13" t="s">
        <v>29</v>
      </c>
      <c r="C15" s="232">
        <v>2</v>
      </c>
      <c r="D15" s="9"/>
      <c r="E15" s="13"/>
      <c r="F15" s="13"/>
      <c r="G15" s="13"/>
      <c r="H15" s="13"/>
      <c r="I15" s="294">
        <f t="shared" si="1"/>
        <v>2</v>
      </c>
      <c r="K15" s="19"/>
      <c r="L15" s="19"/>
    </row>
    <row r="16" spans="1:12" x14ac:dyDescent="0.25">
      <c r="A16" s="12">
        <f t="shared" si="0"/>
        <v>11</v>
      </c>
      <c r="B16" s="13" t="s">
        <v>30</v>
      </c>
      <c r="C16" s="232">
        <v>2</v>
      </c>
      <c r="D16" s="9"/>
      <c r="E16" s="13"/>
      <c r="F16" s="13"/>
      <c r="G16" s="13"/>
      <c r="H16" s="13"/>
      <c r="I16" s="294">
        <f t="shared" si="1"/>
        <v>2</v>
      </c>
      <c r="K16" s="19"/>
      <c r="L16" s="19"/>
    </row>
    <row r="17" spans="1:12" x14ac:dyDescent="0.25">
      <c r="A17" s="12">
        <f t="shared" si="0"/>
        <v>12</v>
      </c>
      <c r="B17" s="13" t="s">
        <v>31</v>
      </c>
      <c r="C17" s="232">
        <v>1</v>
      </c>
      <c r="D17" s="9"/>
      <c r="E17" s="13"/>
      <c r="F17" s="13"/>
      <c r="G17" s="13"/>
      <c r="H17" s="13"/>
      <c r="I17" s="294">
        <f t="shared" si="1"/>
        <v>1</v>
      </c>
      <c r="K17" s="19"/>
      <c r="L17" s="19"/>
    </row>
    <row r="18" spans="1:12" x14ac:dyDescent="0.25">
      <c r="A18" s="12">
        <f t="shared" si="0"/>
        <v>13</v>
      </c>
      <c r="B18" s="13" t="s">
        <v>34</v>
      </c>
      <c r="C18" s="232">
        <v>1</v>
      </c>
      <c r="D18" s="9"/>
      <c r="E18" s="13"/>
      <c r="F18" s="13"/>
      <c r="G18" s="13"/>
      <c r="H18" s="13"/>
      <c r="I18" s="294">
        <f t="shared" si="1"/>
        <v>1</v>
      </c>
      <c r="K18" s="19"/>
      <c r="L18" s="19"/>
    </row>
    <row r="19" spans="1:12" s="99" customFormat="1" x14ac:dyDescent="0.25">
      <c r="A19" s="97"/>
      <c r="B19" s="98" t="s">
        <v>303</v>
      </c>
      <c r="C19" s="283"/>
      <c r="D19" s="97">
        <f>SUM(C7:C18)</f>
        <v>25</v>
      </c>
      <c r="E19" s="98"/>
      <c r="F19" s="97">
        <f>SUM(E7:E18)</f>
        <v>9</v>
      </c>
      <c r="G19" s="98"/>
      <c r="H19" s="97">
        <f>SUM(G7:G18)</f>
        <v>8</v>
      </c>
      <c r="I19" s="98">
        <f>D19+F19+H19</f>
        <v>42</v>
      </c>
      <c r="K19" s="100"/>
      <c r="L19" s="100"/>
    </row>
    <row r="20" spans="1:12" s="20" customFormat="1" x14ac:dyDescent="0.25">
      <c r="A20" s="9"/>
      <c r="B20" s="14"/>
      <c r="C20" s="282"/>
      <c r="D20" s="9"/>
      <c r="E20" s="14"/>
      <c r="F20" s="14"/>
      <c r="G20" s="14"/>
      <c r="H20" s="14"/>
      <c r="I20" s="14"/>
      <c r="J20" s="123"/>
      <c r="K20" s="61"/>
      <c r="L20" s="61"/>
    </row>
    <row r="21" spans="1:12" s="20" customFormat="1" x14ac:dyDescent="0.25">
      <c r="A21" s="9"/>
      <c r="B21" s="14" t="s">
        <v>304</v>
      </c>
      <c r="C21" s="282"/>
      <c r="D21" s="9"/>
      <c r="E21" s="14"/>
      <c r="F21" s="14"/>
      <c r="G21" s="14"/>
      <c r="H21" s="14"/>
      <c r="I21" s="14"/>
      <c r="K21" s="61"/>
      <c r="L21" s="61"/>
    </row>
    <row r="22" spans="1:12" x14ac:dyDescent="0.25">
      <c r="A22" s="12">
        <f>A18+1</f>
        <v>14</v>
      </c>
      <c r="B22" s="13" t="s">
        <v>136</v>
      </c>
      <c r="C22" s="232">
        <v>50</v>
      </c>
      <c r="D22" s="9"/>
      <c r="E22" s="13">
        <v>2</v>
      </c>
      <c r="F22" s="13"/>
      <c r="G22" s="13">
        <v>14</v>
      </c>
      <c r="H22" s="13"/>
      <c r="I22" s="294">
        <f>C22+E22+G22</f>
        <v>66</v>
      </c>
      <c r="K22" s="19"/>
      <c r="L22" s="19"/>
    </row>
    <row r="23" spans="1:12" x14ac:dyDescent="0.25">
      <c r="A23" s="12">
        <f>A22+1</f>
        <v>15</v>
      </c>
      <c r="B23" s="13" t="s">
        <v>44</v>
      </c>
      <c r="C23" s="232">
        <v>41</v>
      </c>
      <c r="D23" s="9"/>
      <c r="E23" s="13">
        <v>2</v>
      </c>
      <c r="F23" s="13"/>
      <c r="G23" s="13">
        <v>56</v>
      </c>
      <c r="H23" s="13"/>
      <c r="I23" s="294">
        <f t="shared" ref="I23:I24" si="2">C23+E23+G23</f>
        <v>99</v>
      </c>
      <c r="K23" s="19"/>
      <c r="L23" s="19"/>
    </row>
    <row r="24" spans="1:12" x14ac:dyDescent="0.25">
      <c r="A24" s="12">
        <f>A23+1</f>
        <v>16</v>
      </c>
      <c r="B24" s="13" t="s">
        <v>22</v>
      </c>
      <c r="C24" s="232">
        <v>4</v>
      </c>
      <c r="D24" s="9"/>
      <c r="E24" s="13"/>
      <c r="F24" s="13"/>
      <c r="G24" s="13"/>
      <c r="H24" s="13"/>
      <c r="I24" s="294">
        <f t="shared" si="2"/>
        <v>4</v>
      </c>
    </row>
    <row r="25" spans="1:12" s="99" customFormat="1" x14ac:dyDescent="0.25">
      <c r="A25" s="97"/>
      <c r="B25" s="98" t="s">
        <v>305</v>
      </c>
      <c r="C25" s="289"/>
      <c r="D25" s="97">
        <f>SUM(C22:C24)</f>
        <v>95</v>
      </c>
      <c r="E25" s="98"/>
      <c r="F25" s="97">
        <f>SUM(E22:E24)</f>
        <v>4</v>
      </c>
      <c r="G25" s="97"/>
      <c r="H25" s="97">
        <f>SUM(G22:G24)</f>
        <v>70</v>
      </c>
      <c r="I25" s="98">
        <f>D25+F25+H25</f>
        <v>169</v>
      </c>
      <c r="K25" s="99">
        <f>D25+H25</f>
        <v>165</v>
      </c>
    </row>
    <row r="26" spans="1:12" x14ac:dyDescent="0.25">
      <c r="A26" s="12"/>
      <c r="B26" s="13"/>
      <c r="C26" s="232"/>
      <c r="D26" s="9"/>
      <c r="E26" s="13"/>
      <c r="F26" s="13"/>
      <c r="G26" s="13"/>
      <c r="H26" s="13"/>
      <c r="I26" s="14"/>
    </row>
    <row r="27" spans="1:12" x14ac:dyDescent="0.25">
      <c r="A27" s="12"/>
      <c r="B27" s="14" t="s">
        <v>318</v>
      </c>
      <c r="C27" s="232"/>
      <c r="D27" s="9"/>
      <c r="E27" s="13"/>
      <c r="F27" s="13"/>
      <c r="G27" s="13"/>
      <c r="H27" s="13"/>
      <c r="I27" s="14"/>
    </row>
    <row r="28" spans="1:12" x14ac:dyDescent="0.25">
      <c r="A28" s="12">
        <f>A24+1</f>
        <v>17</v>
      </c>
      <c r="B28" s="13" t="s">
        <v>6</v>
      </c>
      <c r="C28" s="232">
        <v>4</v>
      </c>
      <c r="E28" s="13"/>
      <c r="F28" s="13"/>
      <c r="G28" s="13"/>
      <c r="H28" s="13"/>
      <c r="I28" s="294">
        <f>C28+E28+G28</f>
        <v>4</v>
      </c>
      <c r="K28" s="19"/>
      <c r="L28" s="19"/>
    </row>
    <row r="29" spans="1:12" s="280" customFormat="1" x14ac:dyDescent="0.25">
      <c r="A29" s="278"/>
      <c r="B29" s="279"/>
      <c r="C29" s="290"/>
      <c r="D29" s="97">
        <f>C28</f>
        <v>4</v>
      </c>
      <c r="E29" s="279"/>
      <c r="F29" s="279"/>
      <c r="G29" s="279"/>
      <c r="H29" s="97"/>
      <c r="I29" s="98">
        <f>D29+F29+H29</f>
        <v>4</v>
      </c>
      <c r="K29" s="281"/>
      <c r="L29" s="281"/>
    </row>
    <row r="30" spans="1:12" x14ac:dyDescent="0.25">
      <c r="A30" s="12"/>
      <c r="B30" s="14" t="s">
        <v>319</v>
      </c>
      <c r="C30" s="232"/>
      <c r="D30" s="9"/>
      <c r="E30" s="13"/>
      <c r="F30" s="13"/>
      <c r="G30" s="13"/>
      <c r="H30" s="13"/>
      <c r="I30" s="14"/>
      <c r="K30" s="19"/>
      <c r="L30" s="19"/>
    </row>
    <row r="31" spans="1:12" x14ac:dyDescent="0.25">
      <c r="A31" s="12">
        <f>A28+1</f>
        <v>18</v>
      </c>
      <c r="B31" s="13" t="s">
        <v>45</v>
      </c>
      <c r="C31" s="232">
        <v>4</v>
      </c>
      <c r="E31" s="13"/>
      <c r="F31" s="13"/>
      <c r="G31" s="13">
        <v>2</v>
      </c>
      <c r="H31" s="13"/>
      <c r="I31" s="294">
        <f>C31+E31+G31</f>
        <v>6</v>
      </c>
    </row>
    <row r="32" spans="1:12" s="280" customFormat="1" x14ac:dyDescent="0.25">
      <c r="A32" s="278"/>
      <c r="B32" s="279"/>
      <c r="C32" s="290"/>
      <c r="D32" s="97">
        <f>C31</f>
        <v>4</v>
      </c>
      <c r="E32" s="279"/>
      <c r="F32" s="97"/>
      <c r="G32" s="279"/>
      <c r="H32" s="97">
        <f>G31</f>
        <v>2</v>
      </c>
      <c r="I32" s="98">
        <f>D32+F32+H32</f>
        <v>6</v>
      </c>
    </row>
    <row r="33" spans="1:12" x14ac:dyDescent="0.25">
      <c r="A33" s="12"/>
      <c r="B33" s="14" t="s">
        <v>317</v>
      </c>
      <c r="C33" s="232"/>
      <c r="D33" s="9"/>
      <c r="E33" s="13"/>
      <c r="F33" s="13"/>
      <c r="G33" s="13"/>
      <c r="H33" s="13"/>
      <c r="I33" s="14"/>
    </row>
    <row r="34" spans="1:12" x14ac:dyDescent="0.25">
      <c r="A34" s="12">
        <f>A31+1</f>
        <v>19</v>
      </c>
      <c r="B34" s="13" t="s">
        <v>50</v>
      </c>
      <c r="C34" s="232">
        <v>1</v>
      </c>
      <c r="E34" s="13"/>
      <c r="F34" s="13"/>
      <c r="G34" s="13"/>
      <c r="H34" s="13"/>
      <c r="I34" s="294">
        <f>C34+E34+G34</f>
        <v>1</v>
      </c>
    </row>
    <row r="35" spans="1:12" s="99" customFormat="1" x14ac:dyDescent="0.25">
      <c r="A35" s="97"/>
      <c r="B35" s="98"/>
      <c r="C35" s="283"/>
      <c r="D35" s="97">
        <f>C34</f>
        <v>1</v>
      </c>
      <c r="E35" s="98"/>
      <c r="F35" s="98"/>
      <c r="G35" s="97"/>
      <c r="H35" s="97"/>
      <c r="I35" s="98">
        <f>D35+F35+H35</f>
        <v>1</v>
      </c>
    </row>
    <row r="36" spans="1:12" s="20" customFormat="1" x14ac:dyDescent="0.25">
      <c r="A36" s="9"/>
      <c r="B36" s="14" t="s">
        <v>309</v>
      </c>
      <c r="C36" s="282"/>
      <c r="D36" s="9"/>
      <c r="E36" s="14"/>
      <c r="F36" s="14"/>
      <c r="G36" s="9"/>
      <c r="H36" s="9"/>
      <c r="I36" s="14"/>
    </row>
    <row r="37" spans="1:12" x14ac:dyDescent="0.25">
      <c r="A37" s="12">
        <f>A34+1</f>
        <v>20</v>
      </c>
      <c r="B37" s="13" t="s">
        <v>7</v>
      </c>
      <c r="C37" s="232">
        <v>2</v>
      </c>
      <c r="D37" s="9"/>
      <c r="E37" s="13"/>
      <c r="F37" s="13"/>
      <c r="G37" s="13">
        <v>2</v>
      </c>
      <c r="H37" s="13"/>
      <c r="I37" s="294">
        <f t="shared" ref="I37:I38" si="3">C37+E37+G37</f>
        <v>4</v>
      </c>
    </row>
    <row r="38" spans="1:12" x14ac:dyDescent="0.25">
      <c r="A38" s="12">
        <f>A37+1</f>
        <v>21</v>
      </c>
      <c r="B38" s="13" t="s">
        <v>8</v>
      </c>
      <c r="C38" s="232">
        <v>30</v>
      </c>
      <c r="D38" s="9"/>
      <c r="E38" s="13"/>
      <c r="F38" s="13"/>
      <c r="G38" s="13">
        <f>10-1-1</f>
        <v>8</v>
      </c>
      <c r="H38" s="13"/>
      <c r="I38" s="294">
        <f t="shared" si="3"/>
        <v>38</v>
      </c>
    </row>
    <row r="39" spans="1:12" s="99" customFormat="1" x14ac:dyDescent="0.25">
      <c r="A39" s="97"/>
      <c r="B39" s="98" t="s">
        <v>308</v>
      </c>
      <c r="C39" s="283"/>
      <c r="D39" s="97">
        <f>SUM(C37:C38)</f>
        <v>32</v>
      </c>
      <c r="E39" s="97"/>
      <c r="F39" s="97"/>
      <c r="G39" s="97"/>
      <c r="H39" s="97">
        <f>SUM(G37:G38)</f>
        <v>10</v>
      </c>
      <c r="I39" s="98">
        <f>D39+F39+H39</f>
        <v>42</v>
      </c>
    </row>
    <row r="40" spans="1:12" s="20" customFormat="1" x14ac:dyDescent="0.25">
      <c r="A40" s="9"/>
      <c r="B40" s="14"/>
      <c r="C40" s="282"/>
      <c r="D40" s="9"/>
      <c r="E40" s="9"/>
      <c r="F40" s="9"/>
      <c r="G40" s="9"/>
      <c r="H40" s="9"/>
      <c r="I40" s="14"/>
    </row>
    <row r="41" spans="1:12" s="20" customFormat="1" x14ac:dyDescent="0.25">
      <c r="A41" s="9"/>
      <c r="B41" s="14" t="s">
        <v>310</v>
      </c>
      <c r="C41" s="282"/>
      <c r="D41" s="9"/>
      <c r="E41" s="9"/>
      <c r="F41" s="9"/>
      <c r="G41" s="9"/>
      <c r="H41" s="9"/>
      <c r="I41" s="14"/>
    </row>
    <row r="42" spans="1:12" x14ac:dyDescent="0.25">
      <c r="A42" s="12">
        <f>A38+1</f>
        <v>22</v>
      </c>
      <c r="B42" s="13" t="s">
        <v>38</v>
      </c>
      <c r="C42" s="232">
        <v>4</v>
      </c>
      <c r="E42" s="13"/>
      <c r="F42" s="13"/>
      <c r="G42" s="13">
        <f>10+3+2</f>
        <v>15</v>
      </c>
      <c r="H42" s="13"/>
      <c r="I42" s="294">
        <f t="shared" ref="I42" si="4">C42+E42+G42</f>
        <v>19</v>
      </c>
      <c r="K42" s="19"/>
      <c r="L42" s="19"/>
    </row>
    <row r="43" spans="1:12" s="280" customFormat="1" x14ac:dyDescent="0.25">
      <c r="A43" s="278"/>
      <c r="B43" s="279"/>
      <c r="C43" s="283"/>
      <c r="D43" s="97">
        <f>C42</f>
        <v>4</v>
      </c>
      <c r="E43" s="279"/>
      <c r="F43" s="279"/>
      <c r="G43" s="279"/>
      <c r="H43" s="97">
        <f>G42</f>
        <v>15</v>
      </c>
      <c r="I43" s="98">
        <f>D43+F43+H43</f>
        <v>19</v>
      </c>
      <c r="K43" s="281"/>
      <c r="L43" s="281"/>
    </row>
    <row r="44" spans="1:12" x14ac:dyDescent="0.25">
      <c r="A44" s="12"/>
      <c r="B44" s="14" t="s">
        <v>311</v>
      </c>
      <c r="C44" s="232"/>
      <c r="D44" s="9"/>
      <c r="E44" s="13"/>
      <c r="F44" s="13"/>
      <c r="G44" s="13"/>
      <c r="H44" s="13"/>
      <c r="I44" s="14"/>
      <c r="K44" s="19"/>
      <c r="L44" s="19"/>
    </row>
    <row r="45" spans="1:12" x14ac:dyDescent="0.25">
      <c r="A45" s="12">
        <f>A42+1</f>
        <v>23</v>
      </c>
      <c r="B45" s="13" t="s">
        <v>48</v>
      </c>
      <c r="C45" s="232">
        <v>1</v>
      </c>
      <c r="D45" s="9"/>
      <c r="E45" s="13"/>
      <c r="F45" s="13"/>
      <c r="G45" s="13"/>
      <c r="H45" s="13"/>
      <c r="I45" s="294">
        <f t="shared" ref="I45" si="5">C45+E45+G45</f>
        <v>1</v>
      </c>
    </row>
    <row r="46" spans="1:12" s="99" customFormat="1" x14ac:dyDescent="0.25">
      <c r="A46" s="97"/>
      <c r="B46" s="98"/>
      <c r="C46" s="283"/>
      <c r="D46" s="97">
        <f>SUM(C45)</f>
        <v>1</v>
      </c>
      <c r="E46" s="98"/>
      <c r="F46" s="98"/>
      <c r="G46" s="97"/>
      <c r="H46" s="97"/>
      <c r="I46" s="98">
        <f>D46+F46+H46</f>
        <v>1</v>
      </c>
    </row>
    <row r="47" spans="1:12" s="20" customFormat="1" x14ac:dyDescent="0.25">
      <c r="A47" s="9"/>
      <c r="B47" s="14" t="s">
        <v>68</v>
      </c>
      <c r="C47" s="282"/>
      <c r="D47" s="9"/>
      <c r="E47" s="14"/>
      <c r="F47" s="14"/>
      <c r="G47" s="9"/>
      <c r="H47" s="9"/>
      <c r="I47" s="14"/>
    </row>
    <row r="48" spans="1:12" x14ac:dyDescent="0.25">
      <c r="A48" s="12">
        <f>A45</f>
        <v>23</v>
      </c>
      <c r="B48" s="13" t="s">
        <v>39</v>
      </c>
      <c r="C48" s="232">
        <v>2</v>
      </c>
      <c r="D48" s="9"/>
      <c r="E48" s="13"/>
      <c r="F48" s="13"/>
      <c r="G48" s="13"/>
      <c r="H48" s="13"/>
      <c r="I48" s="294">
        <f t="shared" ref="I48:I50" si="6">C48+E48+G48</f>
        <v>2</v>
      </c>
      <c r="K48" s="19"/>
      <c r="L48" s="19"/>
    </row>
    <row r="49" spans="1:12" x14ac:dyDescent="0.25">
      <c r="A49" s="12">
        <f>A48+1</f>
        <v>24</v>
      </c>
      <c r="B49" s="13" t="s">
        <v>40</v>
      </c>
      <c r="C49" s="232">
        <v>1</v>
      </c>
      <c r="D49" s="9"/>
      <c r="E49" s="13"/>
      <c r="F49" s="13"/>
      <c r="G49" s="13"/>
      <c r="H49" s="13"/>
      <c r="I49" s="294">
        <f t="shared" si="6"/>
        <v>1</v>
      </c>
      <c r="K49" s="19"/>
      <c r="L49" s="19"/>
    </row>
    <row r="50" spans="1:12" x14ac:dyDescent="0.25">
      <c r="A50" s="12">
        <f t="shared" ref="A50:A75" si="7">A49+1</f>
        <v>25</v>
      </c>
      <c r="B50" s="13" t="s">
        <v>88</v>
      </c>
      <c r="C50" s="232"/>
      <c r="D50" s="9"/>
      <c r="E50" s="13"/>
      <c r="F50" s="13"/>
      <c r="G50" s="13">
        <f>2-1+1</f>
        <v>2</v>
      </c>
      <c r="H50" s="9"/>
      <c r="I50" s="294">
        <f t="shared" si="6"/>
        <v>2</v>
      </c>
    </row>
    <row r="51" spans="1:12" s="280" customFormat="1" x14ac:dyDescent="0.25">
      <c r="A51" s="278"/>
      <c r="B51" s="279"/>
      <c r="C51" s="290"/>
      <c r="D51" s="97">
        <f>SUM(C48:C50)</f>
        <v>3</v>
      </c>
      <c r="E51" s="279"/>
      <c r="F51" s="279"/>
      <c r="G51" s="279"/>
      <c r="H51" s="97">
        <f>SUM(G48:G50)</f>
        <v>2</v>
      </c>
      <c r="I51" s="98">
        <f>D51+F51+H51</f>
        <v>5</v>
      </c>
    </row>
    <row r="52" spans="1:12" x14ac:dyDescent="0.25">
      <c r="A52" s="12"/>
      <c r="B52" s="14" t="s">
        <v>312</v>
      </c>
      <c r="C52" s="232"/>
      <c r="D52" s="9"/>
      <c r="E52" s="13"/>
      <c r="F52" s="13"/>
      <c r="G52" s="13"/>
      <c r="H52" s="13"/>
      <c r="I52" s="14"/>
    </row>
    <row r="53" spans="1:12" x14ac:dyDescent="0.25">
      <c r="A53" s="12">
        <f>A50+1</f>
        <v>26</v>
      </c>
      <c r="B53" s="13" t="s">
        <v>41</v>
      </c>
      <c r="C53" s="232">
        <v>2</v>
      </c>
      <c r="D53" s="9"/>
      <c r="E53" s="13">
        <v>1</v>
      </c>
      <c r="F53" s="13"/>
      <c r="G53" s="13">
        <v>4</v>
      </c>
      <c r="H53" s="13"/>
      <c r="I53" s="294">
        <f t="shared" ref="I53:I54" si="8">C53+E53+G53</f>
        <v>7</v>
      </c>
      <c r="K53" s="19"/>
      <c r="L53" s="19"/>
    </row>
    <row r="54" spans="1:12" x14ac:dyDescent="0.25">
      <c r="A54" s="12">
        <f>A53+1</f>
        <v>27</v>
      </c>
      <c r="B54" s="13" t="s">
        <v>339</v>
      </c>
      <c r="C54" s="232"/>
      <c r="D54" s="9"/>
      <c r="E54" s="13"/>
      <c r="F54" s="13"/>
      <c r="G54" s="13">
        <v>1</v>
      </c>
      <c r="H54" s="13"/>
      <c r="I54" s="294">
        <f t="shared" si="8"/>
        <v>1</v>
      </c>
      <c r="K54" s="19"/>
      <c r="L54" s="19"/>
    </row>
    <row r="55" spans="1:12" s="280" customFormat="1" x14ac:dyDescent="0.25">
      <c r="A55" s="278"/>
      <c r="B55" s="279"/>
      <c r="C55" s="290"/>
      <c r="D55" s="97">
        <f>SUM(C53:C54)</f>
        <v>2</v>
      </c>
      <c r="E55" s="279"/>
      <c r="F55" s="97">
        <f>SUM(E53:E54)</f>
        <v>1</v>
      </c>
      <c r="G55" s="279"/>
      <c r="H55" s="97">
        <f>SUM(G53:G54)</f>
        <v>5</v>
      </c>
      <c r="I55" s="98">
        <f>D55+F55+H55</f>
        <v>8</v>
      </c>
      <c r="K55" s="281"/>
      <c r="L55" s="281"/>
    </row>
    <row r="56" spans="1:12" x14ac:dyDescent="0.25">
      <c r="A56" s="12"/>
      <c r="B56" s="14" t="s">
        <v>306</v>
      </c>
      <c r="C56" s="232"/>
      <c r="D56" s="9"/>
      <c r="E56" s="13"/>
      <c r="F56" s="13"/>
      <c r="G56" s="13"/>
      <c r="H56" s="13"/>
      <c r="I56" s="14"/>
      <c r="K56" s="19"/>
      <c r="L56" s="19"/>
    </row>
    <row r="57" spans="1:12" x14ac:dyDescent="0.25">
      <c r="A57" s="12">
        <f>A54+1</f>
        <v>28</v>
      </c>
      <c r="B57" s="13" t="s">
        <v>35</v>
      </c>
      <c r="C57" s="232">
        <f>3-1</f>
        <v>2</v>
      </c>
      <c r="D57" s="9"/>
      <c r="E57" s="13"/>
      <c r="F57" s="13"/>
      <c r="G57" s="13">
        <f>2+4</f>
        <v>6</v>
      </c>
      <c r="H57" s="13"/>
      <c r="I57" s="294">
        <f t="shared" ref="I57:I59" si="9">C57+E57+G57</f>
        <v>8</v>
      </c>
    </row>
    <row r="58" spans="1:12" x14ac:dyDescent="0.25">
      <c r="A58" s="12">
        <f t="shared" si="7"/>
        <v>29</v>
      </c>
      <c r="B58" s="13" t="s">
        <v>92</v>
      </c>
      <c r="C58" s="232">
        <v>5</v>
      </c>
      <c r="D58" s="9"/>
      <c r="E58" s="13"/>
      <c r="F58" s="13"/>
      <c r="G58" s="13">
        <v>7</v>
      </c>
      <c r="H58" s="13"/>
      <c r="I58" s="294">
        <f t="shared" si="9"/>
        <v>12</v>
      </c>
    </row>
    <row r="59" spans="1:12" x14ac:dyDescent="0.25">
      <c r="A59" s="12">
        <f t="shared" si="7"/>
        <v>30</v>
      </c>
      <c r="B59" s="13" t="s">
        <v>94</v>
      </c>
      <c r="C59" s="232">
        <v>4</v>
      </c>
      <c r="D59" s="9"/>
      <c r="E59" s="13"/>
      <c r="F59" s="13"/>
      <c r="G59" s="13">
        <v>4</v>
      </c>
      <c r="H59" s="13"/>
      <c r="I59" s="294">
        <f t="shared" si="9"/>
        <v>8</v>
      </c>
    </row>
    <row r="60" spans="1:12" s="280" customFormat="1" x14ac:dyDescent="0.25">
      <c r="A60" s="278"/>
      <c r="B60" s="279"/>
      <c r="C60" s="290"/>
      <c r="D60" s="97">
        <f>SUM(C57:C59)</f>
        <v>11</v>
      </c>
      <c r="E60" s="279"/>
      <c r="F60" s="279"/>
      <c r="G60" s="97"/>
      <c r="H60" s="97">
        <f>SUM(G57:G59)</f>
        <v>17</v>
      </c>
      <c r="I60" s="98">
        <f>D60+F60+H60</f>
        <v>28</v>
      </c>
    </row>
    <row r="61" spans="1:12" x14ac:dyDescent="0.25">
      <c r="A61" s="12"/>
      <c r="B61" s="14" t="s">
        <v>313</v>
      </c>
      <c r="C61" s="232"/>
      <c r="D61" s="9"/>
      <c r="E61" s="13"/>
      <c r="F61" s="13"/>
      <c r="G61" s="13"/>
      <c r="H61" s="13"/>
      <c r="I61" s="14"/>
    </row>
    <row r="62" spans="1:12" x14ac:dyDescent="0.25">
      <c r="A62" s="12">
        <f>A59+1</f>
        <v>31</v>
      </c>
      <c r="B62" s="13" t="s">
        <v>289</v>
      </c>
      <c r="C62" s="232">
        <v>1</v>
      </c>
      <c r="D62" s="9"/>
      <c r="E62" s="13"/>
      <c r="F62" s="13"/>
      <c r="G62" s="13"/>
      <c r="H62" s="13"/>
      <c r="I62" s="294">
        <f t="shared" ref="I62:I65" si="10">C62+E62+G62</f>
        <v>1</v>
      </c>
    </row>
    <row r="63" spans="1:12" x14ac:dyDescent="0.25">
      <c r="A63" s="12">
        <f t="shared" si="7"/>
        <v>32</v>
      </c>
      <c r="B63" s="13" t="s">
        <v>290</v>
      </c>
      <c r="C63" s="232">
        <v>2</v>
      </c>
      <c r="D63" s="9"/>
      <c r="E63" s="13"/>
      <c r="F63" s="13"/>
      <c r="G63" s="13"/>
      <c r="H63" s="13"/>
      <c r="I63" s="294">
        <f t="shared" si="10"/>
        <v>2</v>
      </c>
    </row>
    <row r="64" spans="1:12" x14ac:dyDescent="0.25">
      <c r="A64" s="12">
        <f t="shared" si="7"/>
        <v>33</v>
      </c>
      <c r="B64" s="13" t="s">
        <v>291</v>
      </c>
      <c r="C64" s="232">
        <v>1</v>
      </c>
      <c r="D64" s="9"/>
      <c r="E64" s="13"/>
      <c r="F64" s="13"/>
      <c r="G64" s="13"/>
      <c r="H64" s="13"/>
      <c r="I64" s="294">
        <f t="shared" si="10"/>
        <v>1</v>
      </c>
    </row>
    <row r="65" spans="1:9" x14ac:dyDescent="0.25">
      <c r="A65" s="12">
        <f t="shared" si="7"/>
        <v>34</v>
      </c>
      <c r="B65" s="13" t="s">
        <v>292</v>
      </c>
      <c r="C65" s="232">
        <v>4</v>
      </c>
      <c r="D65" s="9"/>
      <c r="E65" s="13"/>
      <c r="F65" s="13"/>
      <c r="G65" s="13">
        <v>2</v>
      </c>
      <c r="H65" s="13"/>
      <c r="I65" s="294">
        <f t="shared" si="10"/>
        <v>6</v>
      </c>
    </row>
    <row r="66" spans="1:9" s="280" customFormat="1" x14ac:dyDescent="0.25">
      <c r="A66" s="278"/>
      <c r="B66" s="279"/>
      <c r="C66" s="290"/>
      <c r="D66" s="97">
        <f>SUM(C62:C65)</f>
        <v>8</v>
      </c>
      <c r="E66" s="279"/>
      <c r="F66" s="279"/>
      <c r="G66" s="279"/>
      <c r="H66" s="97">
        <f>SUM(G62:G65)</f>
        <v>2</v>
      </c>
      <c r="I66" s="98">
        <f>D66+F66+H66</f>
        <v>10</v>
      </c>
    </row>
    <row r="67" spans="1:9" x14ac:dyDescent="0.25">
      <c r="A67" s="12"/>
      <c r="B67" s="14" t="s">
        <v>314</v>
      </c>
      <c r="C67" s="232"/>
      <c r="D67" s="9"/>
      <c r="E67" s="13"/>
      <c r="F67" s="13"/>
      <c r="G67" s="13"/>
      <c r="H67" s="13"/>
      <c r="I67" s="14"/>
    </row>
    <row r="68" spans="1:9" x14ac:dyDescent="0.25">
      <c r="A68" s="12">
        <f>A65+1</f>
        <v>35</v>
      </c>
      <c r="B68" s="13" t="s">
        <v>400</v>
      </c>
      <c r="C68" s="232">
        <v>1</v>
      </c>
      <c r="D68" s="9"/>
      <c r="E68" s="13"/>
      <c r="F68" s="13"/>
      <c r="G68" s="13">
        <v>1</v>
      </c>
      <c r="H68" s="13"/>
      <c r="I68" s="294">
        <f t="shared" ref="I68:I70" si="11">C68+E68+G68</f>
        <v>2</v>
      </c>
    </row>
    <row r="69" spans="1:9" x14ac:dyDescent="0.25">
      <c r="A69" s="12">
        <f>A68+1</f>
        <v>36</v>
      </c>
      <c r="B69" s="13" t="s">
        <v>14</v>
      </c>
      <c r="C69" s="232">
        <v>3</v>
      </c>
      <c r="D69" s="9"/>
      <c r="E69" s="13"/>
      <c r="F69" s="13"/>
      <c r="G69" s="13">
        <v>6</v>
      </c>
      <c r="H69" s="13"/>
      <c r="I69" s="294">
        <f t="shared" si="11"/>
        <v>9</v>
      </c>
    </row>
    <row r="70" spans="1:9" x14ac:dyDescent="0.25">
      <c r="A70" s="12">
        <f t="shared" si="7"/>
        <v>37</v>
      </c>
      <c r="B70" s="13" t="s">
        <v>245</v>
      </c>
      <c r="C70" s="232">
        <v>5</v>
      </c>
      <c r="D70" s="9"/>
      <c r="E70" s="13"/>
      <c r="F70" s="13"/>
      <c r="G70" s="13"/>
      <c r="H70" s="13"/>
      <c r="I70" s="294">
        <f t="shared" si="11"/>
        <v>5</v>
      </c>
    </row>
    <row r="71" spans="1:9" s="280" customFormat="1" x14ac:dyDescent="0.25">
      <c r="A71" s="278"/>
      <c r="B71" s="279"/>
      <c r="C71" s="290"/>
      <c r="D71" s="97">
        <f>SUM(C68:C70)</f>
        <v>9</v>
      </c>
      <c r="E71" s="279"/>
      <c r="F71" s="279"/>
      <c r="G71" s="279"/>
      <c r="H71" s="97">
        <f>SUM(G68:G70)</f>
        <v>7</v>
      </c>
      <c r="I71" s="98">
        <f>D71+F71+H71</f>
        <v>16</v>
      </c>
    </row>
    <row r="72" spans="1:9" x14ac:dyDescent="0.25">
      <c r="A72" s="12"/>
      <c r="B72" s="14" t="s">
        <v>315</v>
      </c>
      <c r="C72" s="232"/>
      <c r="D72" s="9"/>
      <c r="E72" s="13"/>
      <c r="F72" s="13"/>
      <c r="G72" s="13"/>
      <c r="H72" s="13"/>
      <c r="I72" s="14"/>
    </row>
    <row r="73" spans="1:9" x14ac:dyDescent="0.25">
      <c r="A73" s="12">
        <f>A70+1</f>
        <v>38</v>
      </c>
      <c r="B73" s="13" t="s">
        <v>16</v>
      </c>
      <c r="C73" s="232">
        <v>2</v>
      </c>
      <c r="D73" s="9"/>
      <c r="E73" s="13"/>
      <c r="F73" s="13"/>
      <c r="G73" s="13">
        <v>2</v>
      </c>
      <c r="H73" s="13"/>
      <c r="I73" s="294">
        <f t="shared" ref="I73:I75" si="12">C73+E73+G73</f>
        <v>4</v>
      </c>
    </row>
    <row r="74" spans="1:9" x14ac:dyDescent="0.25">
      <c r="A74" s="12">
        <f t="shared" si="7"/>
        <v>39</v>
      </c>
      <c r="B74" s="13" t="s">
        <v>17</v>
      </c>
      <c r="C74" s="232">
        <v>1</v>
      </c>
      <c r="D74" s="9"/>
      <c r="E74" s="13"/>
      <c r="F74" s="13"/>
      <c r="G74" s="13"/>
      <c r="H74" s="13"/>
      <c r="I74" s="294">
        <f t="shared" si="12"/>
        <v>1</v>
      </c>
    </row>
    <row r="75" spans="1:9" x14ac:dyDescent="0.25">
      <c r="A75" s="12">
        <f t="shared" si="7"/>
        <v>40</v>
      </c>
      <c r="B75" s="13" t="s">
        <v>51</v>
      </c>
      <c r="C75" s="232">
        <v>1</v>
      </c>
      <c r="D75" s="9"/>
      <c r="E75" s="13"/>
      <c r="F75" s="13"/>
      <c r="G75" s="13"/>
      <c r="H75" s="13"/>
      <c r="I75" s="294">
        <f t="shared" si="12"/>
        <v>1</v>
      </c>
    </row>
    <row r="76" spans="1:9" s="280" customFormat="1" x14ac:dyDescent="0.25">
      <c r="A76" s="278"/>
      <c r="B76" s="279"/>
      <c r="C76" s="290"/>
      <c r="D76" s="97">
        <f>SUM(C73:C75)</f>
        <v>4</v>
      </c>
      <c r="E76" s="279"/>
      <c r="F76" s="279"/>
      <c r="G76" s="279"/>
      <c r="H76" s="97">
        <f>SUM(G73:G75)</f>
        <v>2</v>
      </c>
      <c r="I76" s="98">
        <f>D76+F76+H76</f>
        <v>6</v>
      </c>
    </row>
    <row r="77" spans="1:9" x14ac:dyDescent="0.25">
      <c r="A77" s="12"/>
      <c r="B77" s="14" t="s">
        <v>316</v>
      </c>
      <c r="C77" s="232"/>
      <c r="D77" s="9"/>
      <c r="E77" s="13"/>
      <c r="F77" s="13"/>
      <c r="G77" s="13"/>
      <c r="H77" s="13"/>
      <c r="I77" s="14"/>
    </row>
    <row r="78" spans="1:9" x14ac:dyDescent="0.25">
      <c r="A78" s="12">
        <f>A75+1</f>
        <v>41</v>
      </c>
      <c r="B78" s="13" t="s">
        <v>49</v>
      </c>
      <c r="C78" s="232">
        <f>2-1</f>
        <v>1</v>
      </c>
      <c r="D78" s="9"/>
      <c r="E78" s="13">
        <v>1</v>
      </c>
      <c r="F78" s="13"/>
      <c r="G78" s="13">
        <f>1+1</f>
        <v>2</v>
      </c>
      <c r="H78" s="13"/>
      <c r="I78" s="294">
        <f t="shared" ref="I78" si="13">C78+E78+G78</f>
        <v>4</v>
      </c>
    </row>
    <row r="79" spans="1:9" s="99" customFormat="1" x14ac:dyDescent="0.25">
      <c r="A79" s="97"/>
      <c r="B79" s="98"/>
      <c r="C79" s="283"/>
      <c r="D79" s="97">
        <f>C78</f>
        <v>1</v>
      </c>
      <c r="E79" s="98"/>
      <c r="F79" s="97">
        <f>E78</f>
        <v>1</v>
      </c>
      <c r="G79" s="97"/>
      <c r="H79" s="97">
        <f>G78</f>
        <v>2</v>
      </c>
      <c r="I79" s="98">
        <f>D79+F79+H79</f>
        <v>4</v>
      </c>
    </row>
    <row r="80" spans="1:9" s="20" customFormat="1" x14ac:dyDescent="0.25">
      <c r="A80" s="12">
        <f>A78+1</f>
        <v>42</v>
      </c>
      <c r="B80" s="14" t="s">
        <v>326</v>
      </c>
      <c r="C80" s="282"/>
      <c r="D80" s="9"/>
      <c r="E80" s="14"/>
      <c r="F80" s="14"/>
      <c r="G80" s="9"/>
      <c r="H80" s="9"/>
      <c r="I80" s="14"/>
    </row>
    <row r="81" spans="1:9" s="20" customFormat="1" x14ac:dyDescent="0.25">
      <c r="A81" s="9"/>
      <c r="B81" s="16" t="s">
        <v>327</v>
      </c>
      <c r="C81" s="107">
        <v>1</v>
      </c>
      <c r="D81" s="9"/>
      <c r="E81" s="14"/>
      <c r="F81" s="14"/>
      <c r="G81" s="9"/>
      <c r="H81" s="9"/>
      <c r="I81" s="294">
        <f t="shared" ref="I81:I83" si="14">C81+E81+G81</f>
        <v>1</v>
      </c>
    </row>
    <row r="82" spans="1:9" s="99" customFormat="1" x14ac:dyDescent="0.25">
      <c r="A82" s="97"/>
      <c r="B82" s="98"/>
      <c r="C82" s="283"/>
      <c r="D82" s="97">
        <f>C81</f>
        <v>1</v>
      </c>
      <c r="E82" s="98"/>
      <c r="F82" s="98"/>
      <c r="G82" s="97"/>
      <c r="H82" s="97"/>
      <c r="I82" s="98">
        <f>D82+F82+H82</f>
        <v>1</v>
      </c>
    </row>
    <row r="83" spans="1:9" s="20" customFormat="1" x14ac:dyDescent="0.25">
      <c r="A83" s="9">
        <v>47</v>
      </c>
      <c r="B83" s="14" t="s">
        <v>370</v>
      </c>
      <c r="C83" s="107">
        <v>1</v>
      </c>
      <c r="D83" s="9"/>
      <c r="E83" s="14"/>
      <c r="F83" s="14"/>
      <c r="G83" s="9"/>
      <c r="H83" s="9"/>
      <c r="I83" s="294">
        <f t="shared" si="14"/>
        <v>1</v>
      </c>
    </row>
    <row r="84" spans="1:9" s="99" customFormat="1" x14ac:dyDescent="0.25">
      <c r="A84" s="97"/>
      <c r="B84" s="159"/>
      <c r="C84" s="284"/>
      <c r="D84" s="97">
        <f>C83</f>
        <v>1</v>
      </c>
      <c r="E84" s="98"/>
      <c r="F84" s="98"/>
      <c r="G84" s="97"/>
      <c r="H84" s="97"/>
      <c r="I84" s="98">
        <f>D84+F84+H84</f>
        <v>1</v>
      </c>
    </row>
    <row r="85" spans="1:9" s="20" customFormat="1" x14ac:dyDescent="0.25">
      <c r="A85" s="9"/>
      <c r="B85" s="14" t="s">
        <v>191</v>
      </c>
      <c r="C85" s="282"/>
      <c r="D85" s="9"/>
      <c r="E85" s="14"/>
      <c r="F85" s="14"/>
      <c r="G85" s="9"/>
      <c r="H85" s="9"/>
      <c r="I85" s="14"/>
    </row>
    <row r="86" spans="1:9" x14ac:dyDescent="0.25">
      <c r="A86" s="12">
        <f>A83+1</f>
        <v>48</v>
      </c>
      <c r="B86" s="13" t="s">
        <v>294</v>
      </c>
      <c r="C86" s="232">
        <v>1</v>
      </c>
      <c r="D86" s="9"/>
      <c r="E86" s="13"/>
      <c r="F86" s="13"/>
      <c r="G86" s="13"/>
      <c r="H86" s="13"/>
      <c r="I86" s="294">
        <f t="shared" ref="I86:I104" si="15">C86+E86+G86</f>
        <v>1</v>
      </c>
    </row>
    <row r="87" spans="1:9" x14ac:dyDescent="0.25">
      <c r="A87" s="70">
        <f>A86+1</f>
        <v>49</v>
      </c>
      <c r="B87" s="13" t="s">
        <v>328</v>
      </c>
      <c r="C87" s="232">
        <v>2</v>
      </c>
      <c r="D87" s="9"/>
      <c r="E87" s="13"/>
      <c r="F87" s="13"/>
      <c r="G87" s="13"/>
      <c r="H87" s="13"/>
      <c r="I87" s="294">
        <f t="shared" si="15"/>
        <v>2</v>
      </c>
    </row>
    <row r="88" spans="1:9" x14ac:dyDescent="0.25">
      <c r="A88" s="70">
        <f t="shared" ref="A88:A104" si="16">A87+1</f>
        <v>50</v>
      </c>
      <c r="B88" s="13" t="s">
        <v>440</v>
      </c>
      <c r="C88" s="232">
        <v>2</v>
      </c>
      <c r="D88" s="9"/>
      <c r="E88" s="13"/>
      <c r="F88" s="13"/>
      <c r="G88" s="13">
        <v>3</v>
      </c>
      <c r="H88" s="13"/>
      <c r="I88" s="294">
        <f t="shared" si="15"/>
        <v>5</v>
      </c>
    </row>
    <row r="89" spans="1:9" x14ac:dyDescent="0.25">
      <c r="A89" s="70">
        <f t="shared" si="16"/>
        <v>51</v>
      </c>
      <c r="B89" s="13" t="s">
        <v>404</v>
      </c>
      <c r="C89" s="232">
        <v>1</v>
      </c>
      <c r="D89" s="9"/>
      <c r="E89" s="13"/>
      <c r="F89" s="13"/>
      <c r="G89" s="13"/>
      <c r="H89" s="13"/>
      <c r="I89" s="294">
        <f t="shared" si="15"/>
        <v>1</v>
      </c>
    </row>
    <row r="90" spans="1:9" x14ac:dyDescent="0.25">
      <c r="A90" s="70">
        <f t="shared" si="16"/>
        <v>52</v>
      </c>
      <c r="B90" s="13" t="s">
        <v>391</v>
      </c>
      <c r="C90" s="232">
        <v>1</v>
      </c>
      <c r="D90" s="9"/>
      <c r="E90" s="13"/>
      <c r="F90" s="13"/>
      <c r="G90" s="13">
        <v>1</v>
      </c>
      <c r="H90" s="13"/>
      <c r="I90" s="294">
        <f t="shared" si="15"/>
        <v>2</v>
      </c>
    </row>
    <row r="91" spans="1:9" x14ac:dyDescent="0.25">
      <c r="A91" s="70">
        <f t="shared" si="16"/>
        <v>53</v>
      </c>
      <c r="B91" s="13" t="s">
        <v>441</v>
      </c>
      <c r="C91" s="232">
        <v>1</v>
      </c>
      <c r="D91" s="9"/>
      <c r="E91" s="13"/>
      <c r="F91" s="13"/>
      <c r="G91" s="13"/>
      <c r="H91" s="13"/>
      <c r="I91" s="294">
        <f t="shared" si="15"/>
        <v>1</v>
      </c>
    </row>
    <row r="92" spans="1:9" x14ac:dyDescent="0.25">
      <c r="A92" s="70">
        <f t="shared" si="16"/>
        <v>54</v>
      </c>
      <c r="B92" s="13" t="s">
        <v>373</v>
      </c>
      <c r="C92" s="232">
        <v>3</v>
      </c>
      <c r="D92" s="9"/>
      <c r="E92" s="13"/>
      <c r="F92" s="13"/>
      <c r="G92" s="13"/>
      <c r="H92" s="13"/>
      <c r="I92" s="294">
        <f t="shared" si="15"/>
        <v>3</v>
      </c>
    </row>
    <row r="93" spans="1:9" x14ac:dyDescent="0.25">
      <c r="A93" s="70">
        <f t="shared" si="16"/>
        <v>55</v>
      </c>
      <c r="B93" s="13" t="s">
        <v>296</v>
      </c>
      <c r="C93" s="232">
        <v>1</v>
      </c>
      <c r="D93" s="9"/>
      <c r="E93" s="13"/>
      <c r="F93" s="13"/>
      <c r="G93" s="13">
        <v>1</v>
      </c>
      <c r="H93" s="13"/>
      <c r="I93" s="294">
        <f t="shared" si="15"/>
        <v>2</v>
      </c>
    </row>
    <row r="94" spans="1:9" x14ac:dyDescent="0.25">
      <c r="A94" s="70">
        <f t="shared" si="16"/>
        <v>56</v>
      </c>
      <c r="B94" s="14" t="s">
        <v>442</v>
      </c>
      <c r="C94" s="232">
        <v>4</v>
      </c>
      <c r="D94" s="9"/>
      <c r="E94" s="13"/>
      <c r="F94" s="13"/>
      <c r="G94" s="13">
        <v>2</v>
      </c>
      <c r="H94" s="13"/>
      <c r="I94" s="294">
        <f t="shared" si="15"/>
        <v>6</v>
      </c>
    </row>
    <row r="95" spans="1:9" x14ac:dyDescent="0.25">
      <c r="A95" s="70">
        <f t="shared" si="16"/>
        <v>57</v>
      </c>
      <c r="B95" s="13" t="s">
        <v>443</v>
      </c>
      <c r="C95" s="232">
        <v>3</v>
      </c>
      <c r="D95" s="9"/>
      <c r="E95" s="13"/>
      <c r="F95" s="13"/>
      <c r="G95" s="13">
        <v>3</v>
      </c>
      <c r="H95" s="13"/>
      <c r="I95" s="294">
        <f t="shared" si="15"/>
        <v>6</v>
      </c>
    </row>
    <row r="96" spans="1:9" x14ac:dyDescent="0.25">
      <c r="A96" s="70">
        <f t="shared" si="16"/>
        <v>58</v>
      </c>
      <c r="B96" s="264" t="s">
        <v>439</v>
      </c>
      <c r="C96" s="232"/>
      <c r="D96" s="9"/>
      <c r="E96" s="13"/>
      <c r="F96" s="13"/>
      <c r="G96" s="13">
        <f>2+1+2+1+1</f>
        <v>7</v>
      </c>
      <c r="H96" s="13"/>
      <c r="I96" s="294">
        <f t="shared" si="15"/>
        <v>7</v>
      </c>
    </row>
    <row r="97" spans="1:12" x14ac:dyDescent="0.25">
      <c r="A97" s="70">
        <f t="shared" si="16"/>
        <v>59</v>
      </c>
      <c r="B97" s="13" t="s">
        <v>58</v>
      </c>
      <c r="C97" s="232">
        <v>1</v>
      </c>
      <c r="D97" s="9"/>
      <c r="E97" s="13"/>
      <c r="F97" s="13"/>
      <c r="G97" s="13"/>
      <c r="H97" s="13"/>
      <c r="I97" s="294">
        <f t="shared" si="15"/>
        <v>1</v>
      </c>
    </row>
    <row r="98" spans="1:12" x14ac:dyDescent="0.25">
      <c r="A98" s="70">
        <f t="shared" si="16"/>
        <v>60</v>
      </c>
      <c r="B98" s="13" t="s">
        <v>444</v>
      </c>
      <c r="C98" s="232"/>
      <c r="D98" s="9"/>
      <c r="E98" s="13"/>
      <c r="F98" s="13"/>
      <c r="G98" s="13">
        <v>3</v>
      </c>
      <c r="H98" s="13"/>
      <c r="I98" s="294">
        <f t="shared" si="15"/>
        <v>3</v>
      </c>
    </row>
    <row r="99" spans="1:12" x14ac:dyDescent="0.25">
      <c r="A99" s="70">
        <f t="shared" si="16"/>
        <v>61</v>
      </c>
      <c r="B99" s="13" t="s">
        <v>445</v>
      </c>
      <c r="C99" s="232"/>
      <c r="D99" s="9"/>
      <c r="E99" s="13"/>
      <c r="F99" s="13"/>
      <c r="G99" s="13">
        <v>2</v>
      </c>
      <c r="H99" s="13"/>
      <c r="I99" s="294">
        <f t="shared" si="15"/>
        <v>2</v>
      </c>
    </row>
    <row r="100" spans="1:12" x14ac:dyDescent="0.25">
      <c r="A100" s="70">
        <f t="shared" si="16"/>
        <v>62</v>
      </c>
      <c r="B100" s="13" t="s">
        <v>273</v>
      </c>
      <c r="C100" s="232"/>
      <c r="D100" s="9"/>
      <c r="E100" s="13"/>
      <c r="F100" s="13"/>
      <c r="G100" s="13">
        <v>1</v>
      </c>
      <c r="H100" s="13"/>
      <c r="I100" s="294">
        <f t="shared" si="15"/>
        <v>1</v>
      </c>
    </row>
    <row r="101" spans="1:12" x14ac:dyDescent="0.25">
      <c r="A101" s="70">
        <f t="shared" si="16"/>
        <v>63</v>
      </c>
      <c r="B101" s="13" t="s">
        <v>244</v>
      </c>
      <c r="C101" s="232"/>
      <c r="D101" s="9"/>
      <c r="E101" s="13"/>
      <c r="F101" s="13"/>
      <c r="G101" s="13">
        <v>1</v>
      </c>
      <c r="H101" s="13"/>
      <c r="I101" s="294">
        <f t="shared" si="15"/>
        <v>1</v>
      </c>
      <c r="L101" s="3">
        <f>D106+H106</f>
        <v>504</v>
      </c>
    </row>
    <row r="102" spans="1:12" x14ac:dyDescent="0.25">
      <c r="A102" s="70">
        <f t="shared" si="16"/>
        <v>64</v>
      </c>
      <c r="B102" s="13" t="s">
        <v>103</v>
      </c>
      <c r="C102" s="232">
        <f>19-1-1-1</f>
        <v>16</v>
      </c>
      <c r="D102" s="9"/>
      <c r="E102" s="13"/>
      <c r="F102" s="13"/>
      <c r="G102" s="13">
        <f>1+1+8+5+10+6+2+4+19+6+13+8-1-1</f>
        <v>81</v>
      </c>
      <c r="H102" s="13"/>
      <c r="I102" s="294">
        <f t="shared" si="15"/>
        <v>97</v>
      </c>
    </row>
    <row r="103" spans="1:12" x14ac:dyDescent="0.25">
      <c r="A103" s="70">
        <f t="shared" si="16"/>
        <v>65</v>
      </c>
      <c r="B103" s="13" t="s">
        <v>20</v>
      </c>
      <c r="C103" s="232">
        <v>1</v>
      </c>
      <c r="D103" s="9"/>
      <c r="E103" s="13"/>
      <c r="F103" s="13"/>
      <c r="G103" s="13"/>
      <c r="H103" s="13"/>
      <c r="I103" s="294">
        <f t="shared" si="15"/>
        <v>1</v>
      </c>
    </row>
    <row r="104" spans="1:12" x14ac:dyDescent="0.25">
      <c r="A104" s="70">
        <f t="shared" si="16"/>
        <v>66</v>
      </c>
      <c r="B104" s="13" t="s">
        <v>21</v>
      </c>
      <c r="C104" s="232">
        <v>1</v>
      </c>
      <c r="D104" s="9"/>
      <c r="E104" s="13"/>
      <c r="F104" s="13"/>
      <c r="G104" s="13"/>
      <c r="H104" s="13"/>
      <c r="I104" s="294">
        <f t="shared" si="15"/>
        <v>1</v>
      </c>
    </row>
    <row r="105" spans="1:12" s="99" customFormat="1" x14ac:dyDescent="0.25">
      <c r="A105" s="97"/>
      <c r="B105" s="98" t="s">
        <v>307</v>
      </c>
      <c r="C105" s="283"/>
      <c r="D105" s="97">
        <f>SUM(C86:C104)</f>
        <v>38</v>
      </c>
      <c r="E105" s="98"/>
      <c r="F105" s="97">
        <f>SUM(F5:F104)</f>
        <v>15</v>
      </c>
      <c r="G105" s="97"/>
      <c r="H105" s="97">
        <f>SUM(G86:G104)</f>
        <v>105</v>
      </c>
      <c r="I105" s="98"/>
    </row>
    <row r="106" spans="1:12" x14ac:dyDescent="0.25">
      <c r="A106" s="12"/>
      <c r="B106" s="14" t="s">
        <v>5</v>
      </c>
      <c r="C106" s="282"/>
      <c r="D106" s="9">
        <f>SUM(D5:D105)</f>
        <v>257</v>
      </c>
      <c r="E106" s="16"/>
      <c r="F106" s="9">
        <f>F105</f>
        <v>15</v>
      </c>
      <c r="G106" s="9"/>
      <c r="H106" s="9">
        <f>SUM(H5:H105)</f>
        <v>247</v>
      </c>
      <c r="I106" s="14">
        <f>D106+F106+H106</f>
        <v>519</v>
      </c>
      <c r="J106" s="68"/>
    </row>
    <row r="107" spans="1:12" x14ac:dyDescent="0.25">
      <c r="A107" s="29"/>
      <c r="B107" s="61"/>
      <c r="C107" s="291"/>
      <c r="D107" s="301"/>
      <c r="E107" s="27" t="s">
        <v>452</v>
      </c>
      <c r="F107" s="61">
        <f>D106+F106</f>
        <v>272</v>
      </c>
      <c r="I107" s="301">
        <f>D106+H106</f>
        <v>504</v>
      </c>
      <c r="J107" s="68" t="s">
        <v>453</v>
      </c>
    </row>
    <row r="108" spans="1:12" x14ac:dyDescent="0.25">
      <c r="A108" s="29"/>
      <c r="B108" s="61"/>
      <c r="C108" s="291"/>
      <c r="D108" s="301"/>
      <c r="E108" s="61"/>
      <c r="F108" s="61"/>
      <c r="G108" s="301"/>
      <c r="H108" s="301"/>
      <c r="I108" s="61"/>
    </row>
    <row r="109" spans="1:12" x14ac:dyDescent="0.25">
      <c r="A109" s="29"/>
      <c r="B109" s="61"/>
      <c r="C109" s="291"/>
      <c r="D109" s="3"/>
      <c r="E109" s="64"/>
      <c r="F109" s="303" t="s">
        <v>274</v>
      </c>
      <c r="H109" s="64"/>
      <c r="I109" s="64"/>
    </row>
    <row r="110" spans="1:12" x14ac:dyDescent="0.25">
      <c r="A110" s="29"/>
      <c r="B110" s="61"/>
      <c r="C110" s="291"/>
      <c r="D110" s="3"/>
      <c r="E110" s="43"/>
      <c r="F110" s="303" t="s">
        <v>145</v>
      </c>
      <c r="H110" s="303"/>
      <c r="I110" s="303"/>
    </row>
    <row r="111" spans="1:12" x14ac:dyDescent="0.25">
      <c r="A111" s="29"/>
      <c r="B111" s="61"/>
      <c r="C111" s="291"/>
      <c r="D111" s="3"/>
      <c r="E111" s="43"/>
      <c r="F111" s="43"/>
      <c r="G111" s="301"/>
      <c r="H111" s="303"/>
      <c r="I111" s="303"/>
    </row>
    <row r="112" spans="1:12" x14ac:dyDescent="0.25">
      <c r="A112" s="29"/>
      <c r="B112" s="61"/>
      <c r="C112" s="291"/>
      <c r="D112" s="3"/>
      <c r="E112" s="43"/>
      <c r="F112" s="43"/>
      <c r="G112" s="301"/>
      <c r="H112" s="304"/>
      <c r="I112" s="303"/>
    </row>
    <row r="113" spans="1:9" x14ac:dyDescent="0.25">
      <c r="A113" s="29"/>
      <c r="B113" s="61"/>
      <c r="C113" s="291"/>
      <c r="D113" s="3"/>
      <c r="E113" s="43"/>
      <c r="F113" s="43"/>
      <c r="G113" s="301"/>
      <c r="H113" s="304"/>
      <c r="I113" s="303"/>
    </row>
    <row r="114" spans="1:9" x14ac:dyDescent="0.25">
      <c r="C114" s="292"/>
      <c r="D114" s="3"/>
      <c r="E114" s="17"/>
      <c r="F114" s="199" t="s">
        <v>394</v>
      </c>
      <c r="I114" s="304"/>
    </row>
    <row r="115" spans="1:9" x14ac:dyDescent="0.25">
      <c r="D115" s="3"/>
      <c r="E115" s="17"/>
      <c r="F115" s="304" t="s">
        <v>395</v>
      </c>
      <c r="I115" s="304"/>
    </row>
    <row r="122" spans="1:9" x14ac:dyDescent="0.25">
      <c r="C122" s="293"/>
      <c r="D122" s="285"/>
    </row>
    <row r="123" spans="1:9" x14ac:dyDescent="0.25">
      <c r="B123" s="56"/>
      <c r="C123" s="293"/>
      <c r="D123" s="285"/>
      <c r="G123" s="56"/>
      <c r="H123" s="56"/>
    </row>
    <row r="124" spans="1:9" x14ac:dyDescent="0.25">
      <c r="B124" s="56"/>
      <c r="C124" s="293"/>
      <c r="D124" s="285"/>
    </row>
    <row r="125" spans="1:9" x14ac:dyDescent="0.25">
      <c r="B125" s="56"/>
      <c r="C125" s="293"/>
      <c r="D125" s="285"/>
    </row>
    <row r="126" spans="1:9" x14ac:dyDescent="0.25">
      <c r="B126" s="56"/>
      <c r="C126" s="293"/>
      <c r="D126" s="285"/>
    </row>
    <row r="127" spans="1:9" x14ac:dyDescent="0.25">
      <c r="B127" s="56"/>
      <c r="C127" s="293"/>
      <c r="D127" s="285"/>
    </row>
    <row r="128" spans="1:9" x14ac:dyDescent="0.25">
      <c r="B128" s="56"/>
      <c r="C128" s="293"/>
      <c r="D128" s="285"/>
    </row>
    <row r="129" spans="3:4" x14ac:dyDescent="0.25">
      <c r="C129" s="293"/>
      <c r="D129" s="285"/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view="pageBreakPreview" zoomScale="87" zoomScaleNormal="100" zoomScaleSheetLayoutView="87" workbookViewId="0">
      <pane ySplit="3" topLeftCell="A97" activePane="bottomLeft" state="frozen"/>
      <selection pane="bottomLeft" sqref="A1:XFD1048576"/>
    </sheetView>
  </sheetViews>
  <sheetFormatPr defaultRowHeight="15" x14ac:dyDescent="0.25"/>
  <cols>
    <col min="1" max="1" width="5.42578125" style="1" customWidth="1"/>
    <col min="2" max="2" width="65.7109375" style="3" customWidth="1"/>
    <col min="3" max="3" width="9" style="231" customWidth="1"/>
    <col min="4" max="4" width="9" style="314" customWidth="1"/>
    <col min="5" max="6" width="9.5703125" style="3" customWidth="1"/>
    <col min="7" max="7" width="8.85546875" style="231" customWidth="1"/>
    <col min="8" max="8" width="8.85546875" style="3" customWidth="1"/>
    <col min="9" max="9" width="8.42578125" style="20" customWidth="1"/>
    <col min="10" max="16384" width="9.140625" style="3"/>
  </cols>
  <sheetData>
    <row r="1" spans="1:12" x14ac:dyDescent="0.25">
      <c r="A1" s="18" t="s">
        <v>485</v>
      </c>
      <c r="B1" s="18"/>
      <c r="C1" s="286"/>
      <c r="D1" s="95"/>
    </row>
    <row r="2" spans="1:12" s="6" customFormat="1" ht="32.25" customHeight="1" x14ac:dyDescent="0.25">
      <c r="A2" s="333" t="s">
        <v>0</v>
      </c>
      <c r="B2" s="333" t="s">
        <v>1</v>
      </c>
      <c r="C2" s="333" t="s">
        <v>2</v>
      </c>
      <c r="D2" s="333" t="s">
        <v>449</v>
      </c>
      <c r="E2" s="323" t="s">
        <v>82</v>
      </c>
      <c r="F2" s="323" t="s">
        <v>489</v>
      </c>
      <c r="G2" s="333" t="s">
        <v>3</v>
      </c>
      <c r="H2" s="323" t="s">
        <v>450</v>
      </c>
      <c r="I2" s="333" t="s">
        <v>5</v>
      </c>
    </row>
    <row r="3" spans="1:12" s="6" customFormat="1" ht="32.25" customHeight="1" x14ac:dyDescent="0.25">
      <c r="A3" s="334"/>
      <c r="B3" s="334"/>
      <c r="C3" s="334"/>
      <c r="D3" s="334"/>
      <c r="E3" s="324"/>
      <c r="F3" s="324"/>
      <c r="G3" s="334"/>
      <c r="H3" s="324"/>
      <c r="I3" s="334"/>
    </row>
    <row r="4" spans="1:12" s="63" customFormat="1" x14ac:dyDescent="0.25">
      <c r="A4" s="7">
        <v>1</v>
      </c>
      <c r="B4" s="8" t="s">
        <v>37</v>
      </c>
      <c r="C4" s="287">
        <v>13</v>
      </c>
      <c r="D4" s="312"/>
      <c r="E4" s="312"/>
      <c r="F4" s="312"/>
      <c r="G4" s="287"/>
      <c r="H4" s="312"/>
      <c r="I4" s="14"/>
    </row>
    <row r="5" spans="1:12" s="104" customFormat="1" x14ac:dyDescent="0.25">
      <c r="A5" s="101"/>
      <c r="B5" s="102"/>
      <c r="C5" s="288"/>
      <c r="D5" s="103">
        <v>13</v>
      </c>
      <c r="E5" s="103"/>
      <c r="F5" s="103"/>
      <c r="G5" s="288"/>
      <c r="H5" s="103"/>
      <c r="I5" s="98">
        <f>D5+F5+H5</f>
        <v>13</v>
      </c>
    </row>
    <row r="6" spans="1:12" s="63" customFormat="1" x14ac:dyDescent="0.25">
      <c r="A6" s="7"/>
      <c r="B6" s="11" t="s">
        <v>63</v>
      </c>
      <c r="C6" s="287"/>
      <c r="D6" s="312"/>
      <c r="E6" s="312"/>
      <c r="F6" s="312"/>
      <c r="G6" s="287"/>
      <c r="H6" s="312"/>
      <c r="I6" s="14"/>
    </row>
    <row r="7" spans="1:12" x14ac:dyDescent="0.25">
      <c r="A7" s="12">
        <f>A4+1</f>
        <v>2</v>
      </c>
      <c r="B7" s="13" t="s">
        <v>23</v>
      </c>
      <c r="C7" s="232">
        <v>4</v>
      </c>
      <c r="D7" s="9"/>
      <c r="E7" s="13">
        <v>9</v>
      </c>
      <c r="F7" s="13"/>
      <c r="G7" s="232">
        <v>8</v>
      </c>
      <c r="H7" s="13"/>
      <c r="I7" s="294">
        <f>C7+E7+G7</f>
        <v>21</v>
      </c>
      <c r="K7" s="19"/>
      <c r="L7" s="19"/>
    </row>
    <row r="8" spans="1:12" x14ac:dyDescent="0.25">
      <c r="A8" s="12">
        <f t="shared" ref="A8:A18" si="0">A7+1</f>
        <v>3</v>
      </c>
      <c r="B8" s="13" t="s">
        <v>140</v>
      </c>
      <c r="C8" s="232">
        <v>1</v>
      </c>
      <c r="D8" s="9"/>
      <c r="E8" s="13"/>
      <c r="F8" s="13"/>
      <c r="G8" s="232"/>
      <c r="H8" s="13"/>
      <c r="I8" s="294">
        <f t="shared" ref="I8:I18" si="1">C8+E8+G8</f>
        <v>1</v>
      </c>
      <c r="K8" s="19"/>
      <c r="L8" s="19"/>
    </row>
    <row r="9" spans="1:12" x14ac:dyDescent="0.25">
      <c r="A9" s="12">
        <f t="shared" si="0"/>
        <v>4</v>
      </c>
      <c r="B9" s="13" t="s">
        <v>24</v>
      </c>
      <c r="C9" s="232">
        <v>2</v>
      </c>
      <c r="D9" s="9"/>
      <c r="E9" s="13"/>
      <c r="F9" s="13"/>
      <c r="G9" s="232"/>
      <c r="H9" s="13"/>
      <c r="I9" s="294">
        <f t="shared" si="1"/>
        <v>2</v>
      </c>
      <c r="K9" s="19"/>
      <c r="L9" s="19"/>
    </row>
    <row r="10" spans="1:12" x14ac:dyDescent="0.25">
      <c r="A10" s="12">
        <f t="shared" si="0"/>
        <v>5</v>
      </c>
      <c r="B10" s="13" t="s">
        <v>25</v>
      </c>
      <c r="C10" s="232">
        <v>2</v>
      </c>
      <c r="D10" s="9"/>
      <c r="E10" s="13"/>
      <c r="F10" s="13"/>
      <c r="G10" s="232"/>
      <c r="H10" s="13"/>
      <c r="I10" s="294">
        <f t="shared" si="1"/>
        <v>2</v>
      </c>
      <c r="K10" s="19"/>
      <c r="L10" s="19"/>
    </row>
    <row r="11" spans="1:12" x14ac:dyDescent="0.25">
      <c r="A11" s="12">
        <f t="shared" si="0"/>
        <v>6</v>
      </c>
      <c r="B11" s="13" t="s">
        <v>32</v>
      </c>
      <c r="C11" s="232">
        <v>1</v>
      </c>
      <c r="D11" s="9"/>
      <c r="E11" s="13"/>
      <c r="F11" s="13"/>
      <c r="G11" s="232"/>
      <c r="H11" s="13"/>
      <c r="I11" s="294">
        <f t="shared" si="1"/>
        <v>1</v>
      </c>
      <c r="K11" s="19"/>
      <c r="L11" s="19"/>
    </row>
    <row r="12" spans="1:12" x14ac:dyDescent="0.25">
      <c r="A12" s="12">
        <f t="shared" si="0"/>
        <v>7</v>
      </c>
      <c r="B12" s="13" t="s">
        <v>26</v>
      </c>
      <c r="C12" s="232">
        <v>2</v>
      </c>
      <c r="D12" s="9"/>
      <c r="E12" s="13"/>
      <c r="F12" s="13"/>
      <c r="G12" s="232"/>
      <c r="H12" s="13"/>
      <c r="I12" s="294">
        <f t="shared" si="1"/>
        <v>2</v>
      </c>
      <c r="K12" s="19"/>
      <c r="L12" s="19"/>
    </row>
    <row r="13" spans="1:12" x14ac:dyDescent="0.25">
      <c r="A13" s="12">
        <f t="shared" si="0"/>
        <v>8</v>
      </c>
      <c r="B13" s="13" t="s">
        <v>27</v>
      </c>
      <c r="C13" s="232">
        <v>4</v>
      </c>
      <c r="D13" s="9"/>
      <c r="E13" s="13"/>
      <c r="F13" s="13"/>
      <c r="G13" s="232"/>
      <c r="H13" s="13"/>
      <c r="I13" s="294">
        <f t="shared" si="1"/>
        <v>4</v>
      </c>
      <c r="K13" s="19"/>
      <c r="L13" s="19"/>
    </row>
    <row r="14" spans="1:12" x14ac:dyDescent="0.25">
      <c r="A14" s="12">
        <f t="shared" si="0"/>
        <v>9</v>
      </c>
      <c r="B14" s="13" t="s">
        <v>28</v>
      </c>
      <c r="C14" s="232">
        <v>3</v>
      </c>
      <c r="D14" s="9"/>
      <c r="E14" s="13"/>
      <c r="F14" s="13"/>
      <c r="G14" s="232"/>
      <c r="H14" s="13"/>
      <c r="I14" s="294">
        <f t="shared" si="1"/>
        <v>3</v>
      </c>
      <c r="K14" s="19"/>
      <c r="L14" s="19">
        <f>2020-2006</f>
        <v>14</v>
      </c>
    </row>
    <row r="15" spans="1:12" x14ac:dyDescent="0.25">
      <c r="A15" s="12">
        <f t="shared" si="0"/>
        <v>10</v>
      </c>
      <c r="B15" s="13" t="s">
        <v>29</v>
      </c>
      <c r="C15" s="232">
        <v>2</v>
      </c>
      <c r="D15" s="9"/>
      <c r="E15" s="13"/>
      <c r="F15" s="13"/>
      <c r="G15" s="232"/>
      <c r="H15" s="13"/>
      <c r="I15" s="294">
        <f t="shared" si="1"/>
        <v>2</v>
      </c>
      <c r="K15" s="19"/>
      <c r="L15" s="19">
        <f>L14+14</f>
        <v>28</v>
      </c>
    </row>
    <row r="16" spans="1:12" x14ac:dyDescent="0.25">
      <c r="A16" s="12">
        <f t="shared" si="0"/>
        <v>11</v>
      </c>
      <c r="B16" s="13" t="s">
        <v>30</v>
      </c>
      <c r="C16" s="232">
        <v>2</v>
      </c>
      <c r="D16" s="9"/>
      <c r="E16" s="13"/>
      <c r="F16" s="13"/>
      <c r="G16" s="232"/>
      <c r="H16" s="13"/>
      <c r="I16" s="294">
        <f t="shared" si="1"/>
        <v>2</v>
      </c>
      <c r="K16" s="19"/>
      <c r="L16" s="19"/>
    </row>
    <row r="17" spans="1:12" x14ac:dyDescent="0.25">
      <c r="A17" s="12">
        <f t="shared" si="0"/>
        <v>12</v>
      </c>
      <c r="B17" s="13" t="s">
        <v>31</v>
      </c>
      <c r="C17" s="232">
        <v>1</v>
      </c>
      <c r="D17" s="9"/>
      <c r="E17" s="13"/>
      <c r="F17" s="13"/>
      <c r="G17" s="232"/>
      <c r="H17" s="13"/>
      <c r="I17" s="294">
        <f t="shared" si="1"/>
        <v>1</v>
      </c>
      <c r="K17" s="19"/>
      <c r="L17" s="19"/>
    </row>
    <row r="18" spans="1:12" x14ac:dyDescent="0.25">
      <c r="A18" s="12">
        <f t="shared" si="0"/>
        <v>13</v>
      </c>
      <c r="B18" s="13" t="s">
        <v>34</v>
      </c>
      <c r="C18" s="232">
        <v>1</v>
      </c>
      <c r="D18" s="9"/>
      <c r="E18" s="13"/>
      <c r="F18" s="13"/>
      <c r="G18" s="232"/>
      <c r="H18" s="13"/>
      <c r="I18" s="294">
        <f t="shared" si="1"/>
        <v>1</v>
      </c>
      <c r="K18" s="19"/>
      <c r="L18" s="19"/>
    </row>
    <row r="19" spans="1:12" s="99" customFormat="1" x14ac:dyDescent="0.25">
      <c r="A19" s="97"/>
      <c r="B19" s="98" t="s">
        <v>303</v>
      </c>
      <c r="C19" s="283"/>
      <c r="D19" s="97">
        <f>SUM(C7:C18)</f>
        <v>25</v>
      </c>
      <c r="E19" s="98"/>
      <c r="F19" s="97">
        <f>SUM(E7:E18)</f>
        <v>9</v>
      </c>
      <c r="G19" s="283"/>
      <c r="H19" s="97">
        <f>SUM(G7:G18)</f>
        <v>8</v>
      </c>
      <c r="I19" s="98">
        <f>D19+F19+H19</f>
        <v>42</v>
      </c>
      <c r="K19" s="100"/>
      <c r="L19" s="100"/>
    </row>
    <row r="20" spans="1:12" s="20" customFormat="1" x14ac:dyDescent="0.25">
      <c r="A20" s="9"/>
      <c r="B20" s="14"/>
      <c r="C20" s="282"/>
      <c r="D20" s="9"/>
      <c r="E20" s="14"/>
      <c r="F20" s="14"/>
      <c r="G20" s="282"/>
      <c r="H20" s="14"/>
      <c r="I20" s="14"/>
      <c r="J20" s="123"/>
      <c r="K20" s="61"/>
      <c r="L20" s="61"/>
    </row>
    <row r="21" spans="1:12" s="20" customFormat="1" x14ac:dyDescent="0.25">
      <c r="A21" s="9"/>
      <c r="B21" s="14" t="s">
        <v>304</v>
      </c>
      <c r="C21" s="282"/>
      <c r="D21" s="9"/>
      <c r="E21" s="14"/>
      <c r="F21" s="14"/>
      <c r="G21" s="282"/>
      <c r="H21" s="14"/>
      <c r="I21" s="14"/>
      <c r="K21" s="61"/>
      <c r="L21" s="61"/>
    </row>
    <row r="22" spans="1:12" x14ac:dyDescent="0.25">
      <c r="A22" s="12">
        <f>A18+1</f>
        <v>14</v>
      </c>
      <c r="B22" s="13" t="s">
        <v>136</v>
      </c>
      <c r="C22" s="232">
        <v>50</v>
      </c>
      <c r="D22" s="9"/>
      <c r="E22" s="13">
        <v>2</v>
      </c>
      <c r="F22" s="13"/>
      <c r="G22" s="232">
        <v>12</v>
      </c>
      <c r="H22" s="13"/>
      <c r="I22" s="294">
        <f>C22+E22+G22</f>
        <v>64</v>
      </c>
      <c r="K22" s="19"/>
      <c r="L22" s="19"/>
    </row>
    <row r="23" spans="1:12" x14ac:dyDescent="0.25">
      <c r="A23" s="12">
        <f>A22+1</f>
        <v>15</v>
      </c>
      <c r="B23" s="13" t="s">
        <v>44</v>
      </c>
      <c r="C23" s="232">
        <v>41</v>
      </c>
      <c r="D23" s="9"/>
      <c r="E23" s="13">
        <v>2</v>
      </c>
      <c r="F23" s="13"/>
      <c r="G23" s="232">
        <v>54</v>
      </c>
      <c r="H23" s="13"/>
      <c r="I23" s="294">
        <f t="shared" ref="I23:I24" si="2">C23+E23+G23</f>
        <v>97</v>
      </c>
      <c r="K23" s="19"/>
      <c r="L23" s="19"/>
    </row>
    <row r="24" spans="1:12" x14ac:dyDescent="0.25">
      <c r="A24" s="12">
        <f>A23+1</f>
        <v>16</v>
      </c>
      <c r="B24" s="13" t="s">
        <v>22</v>
      </c>
      <c r="C24" s="232">
        <v>4</v>
      </c>
      <c r="D24" s="9"/>
      <c r="E24" s="13"/>
      <c r="F24" s="13"/>
      <c r="G24" s="232"/>
      <c r="H24" s="13"/>
      <c r="I24" s="294">
        <f t="shared" si="2"/>
        <v>4</v>
      </c>
    </row>
    <row r="25" spans="1:12" s="99" customFormat="1" x14ac:dyDescent="0.25">
      <c r="A25" s="97"/>
      <c r="B25" s="98" t="s">
        <v>305</v>
      </c>
      <c r="C25" s="289"/>
      <c r="D25" s="97">
        <f>SUM(C22:C24)</f>
        <v>95</v>
      </c>
      <c r="E25" s="98"/>
      <c r="F25" s="97">
        <f>SUM(E22:E24)</f>
        <v>4</v>
      </c>
      <c r="G25" s="283"/>
      <c r="H25" s="97">
        <f>SUM(G22:G24)</f>
        <v>66</v>
      </c>
      <c r="I25" s="98">
        <f>D25+F25+H25</f>
        <v>165</v>
      </c>
      <c r="K25" s="99">
        <f>D25+H25</f>
        <v>161</v>
      </c>
    </row>
    <row r="26" spans="1:12" x14ac:dyDescent="0.25">
      <c r="A26" s="12"/>
      <c r="B26" s="13"/>
      <c r="C26" s="232"/>
      <c r="D26" s="9"/>
      <c r="E26" s="13"/>
      <c r="F26" s="13"/>
      <c r="G26" s="232"/>
      <c r="H26" s="13"/>
      <c r="I26" s="14"/>
    </row>
    <row r="27" spans="1:12" x14ac:dyDescent="0.25">
      <c r="A27" s="12"/>
      <c r="B27" s="14" t="s">
        <v>318</v>
      </c>
      <c r="C27" s="232"/>
      <c r="D27" s="9"/>
      <c r="E27" s="13"/>
      <c r="F27" s="13"/>
      <c r="G27" s="232"/>
      <c r="H27" s="13"/>
      <c r="I27" s="14"/>
    </row>
    <row r="28" spans="1:12" x14ac:dyDescent="0.25">
      <c r="A28" s="12">
        <f>A24+1</f>
        <v>17</v>
      </c>
      <c r="B28" s="13" t="s">
        <v>6</v>
      </c>
      <c r="C28" s="232">
        <v>4</v>
      </c>
      <c r="E28" s="13"/>
      <c r="F28" s="13"/>
      <c r="G28" s="232"/>
      <c r="H28" s="13"/>
      <c r="I28" s="294">
        <f>C28+E28+G28</f>
        <v>4</v>
      </c>
      <c r="K28" s="19"/>
      <c r="L28" s="19"/>
    </row>
    <row r="29" spans="1:12" s="280" customFormat="1" x14ac:dyDescent="0.25">
      <c r="A29" s="278"/>
      <c r="B29" s="279"/>
      <c r="C29" s="290"/>
      <c r="D29" s="97">
        <f>C28</f>
        <v>4</v>
      </c>
      <c r="E29" s="279"/>
      <c r="F29" s="279"/>
      <c r="G29" s="290"/>
      <c r="H29" s="97"/>
      <c r="I29" s="98">
        <f>D29+F29+H29</f>
        <v>4</v>
      </c>
      <c r="K29" s="281"/>
      <c r="L29" s="281"/>
    </row>
    <row r="30" spans="1:12" x14ac:dyDescent="0.25">
      <c r="A30" s="12"/>
      <c r="B30" s="14" t="s">
        <v>319</v>
      </c>
      <c r="C30" s="232"/>
      <c r="D30" s="9"/>
      <c r="E30" s="13"/>
      <c r="F30" s="13"/>
      <c r="G30" s="232"/>
      <c r="H30" s="13"/>
      <c r="I30" s="14"/>
      <c r="K30" s="19"/>
      <c r="L30" s="19"/>
    </row>
    <row r="31" spans="1:12" x14ac:dyDescent="0.25">
      <c r="A31" s="12">
        <f>A28+1</f>
        <v>18</v>
      </c>
      <c r="B31" s="13" t="s">
        <v>45</v>
      </c>
      <c r="C31" s="232">
        <v>4</v>
      </c>
      <c r="E31" s="13"/>
      <c r="F31" s="13"/>
      <c r="G31" s="232">
        <v>2</v>
      </c>
      <c r="H31" s="13"/>
      <c r="I31" s="294">
        <f>C31+E31+G31</f>
        <v>6</v>
      </c>
    </row>
    <row r="32" spans="1:12" s="280" customFormat="1" x14ac:dyDescent="0.25">
      <c r="A32" s="278"/>
      <c r="B32" s="279"/>
      <c r="C32" s="290"/>
      <c r="D32" s="97">
        <f>C31</f>
        <v>4</v>
      </c>
      <c r="E32" s="279"/>
      <c r="F32" s="97"/>
      <c r="G32" s="290"/>
      <c r="H32" s="97">
        <f>G31</f>
        <v>2</v>
      </c>
      <c r="I32" s="98">
        <f>D32+F32+H32</f>
        <v>6</v>
      </c>
    </row>
    <row r="33" spans="1:12" x14ac:dyDescent="0.25">
      <c r="A33" s="12"/>
      <c r="B33" s="14" t="s">
        <v>317</v>
      </c>
      <c r="C33" s="232"/>
      <c r="D33" s="9"/>
      <c r="E33" s="13"/>
      <c r="F33" s="13"/>
      <c r="G33" s="232"/>
      <c r="H33" s="13"/>
      <c r="I33" s="14"/>
    </row>
    <row r="34" spans="1:12" x14ac:dyDescent="0.25">
      <c r="A34" s="12">
        <f>A31+1</f>
        <v>19</v>
      </c>
      <c r="B34" s="13" t="s">
        <v>50</v>
      </c>
      <c r="C34" s="232">
        <v>1</v>
      </c>
      <c r="E34" s="13"/>
      <c r="F34" s="13"/>
      <c r="G34" s="232"/>
      <c r="H34" s="13"/>
      <c r="I34" s="294">
        <f>C34+E34+G34</f>
        <v>1</v>
      </c>
    </row>
    <row r="35" spans="1:12" s="99" customFormat="1" x14ac:dyDescent="0.25">
      <c r="A35" s="97"/>
      <c r="B35" s="98"/>
      <c r="C35" s="283"/>
      <c r="D35" s="97">
        <f>C34</f>
        <v>1</v>
      </c>
      <c r="E35" s="98"/>
      <c r="F35" s="98"/>
      <c r="G35" s="283"/>
      <c r="H35" s="97"/>
      <c r="I35" s="98">
        <f>D35+F35+H35</f>
        <v>1</v>
      </c>
    </row>
    <row r="36" spans="1:12" s="20" customFormat="1" x14ac:dyDescent="0.25">
      <c r="A36" s="9"/>
      <c r="B36" s="14" t="s">
        <v>309</v>
      </c>
      <c r="C36" s="282"/>
      <c r="D36" s="9"/>
      <c r="E36" s="14"/>
      <c r="F36" s="14"/>
      <c r="G36" s="282"/>
      <c r="H36" s="9"/>
      <c r="I36" s="14"/>
    </row>
    <row r="37" spans="1:12" x14ac:dyDescent="0.25">
      <c r="A37" s="12">
        <f>A34+1</f>
        <v>20</v>
      </c>
      <c r="B37" s="13" t="s">
        <v>7</v>
      </c>
      <c r="C37" s="232">
        <v>2</v>
      </c>
      <c r="D37" s="9"/>
      <c r="E37" s="13"/>
      <c r="F37" s="13"/>
      <c r="G37" s="232">
        <v>2</v>
      </c>
      <c r="H37" s="13"/>
      <c r="I37" s="294">
        <f t="shared" ref="I37:I38" si="3">C37+E37+G37</f>
        <v>4</v>
      </c>
    </row>
    <row r="38" spans="1:12" x14ac:dyDescent="0.25">
      <c r="A38" s="12">
        <f>A37+1</f>
        <v>21</v>
      </c>
      <c r="B38" s="13" t="s">
        <v>8</v>
      </c>
      <c r="C38" s="232">
        <v>30</v>
      </c>
      <c r="D38" s="9"/>
      <c r="E38" s="13"/>
      <c r="F38" s="13"/>
      <c r="G38" s="232">
        <f>10-1-1</f>
        <v>8</v>
      </c>
      <c r="H38" s="13"/>
      <c r="I38" s="294">
        <f t="shared" si="3"/>
        <v>38</v>
      </c>
    </row>
    <row r="39" spans="1:12" s="99" customFormat="1" x14ac:dyDescent="0.25">
      <c r="A39" s="97"/>
      <c r="B39" s="98" t="s">
        <v>308</v>
      </c>
      <c r="C39" s="283"/>
      <c r="D39" s="97">
        <f>SUM(C37:C38)</f>
        <v>32</v>
      </c>
      <c r="E39" s="97"/>
      <c r="F39" s="97"/>
      <c r="G39" s="283"/>
      <c r="H39" s="97">
        <f>SUM(G37:G38)</f>
        <v>10</v>
      </c>
      <c r="I39" s="98">
        <f>D39+F39+H39</f>
        <v>42</v>
      </c>
    </row>
    <row r="40" spans="1:12" s="20" customFormat="1" x14ac:dyDescent="0.25">
      <c r="A40" s="9"/>
      <c r="B40" s="14"/>
      <c r="C40" s="282"/>
      <c r="D40" s="9"/>
      <c r="E40" s="9"/>
      <c r="F40" s="9"/>
      <c r="G40" s="282"/>
      <c r="H40" s="9"/>
      <c r="I40" s="14"/>
    </row>
    <row r="41" spans="1:12" s="20" customFormat="1" x14ac:dyDescent="0.25">
      <c r="A41" s="9"/>
      <c r="B41" s="14" t="s">
        <v>310</v>
      </c>
      <c r="C41" s="282"/>
      <c r="D41" s="9"/>
      <c r="E41" s="9"/>
      <c r="F41" s="9"/>
      <c r="G41" s="282"/>
      <c r="H41" s="9"/>
      <c r="I41" s="14"/>
    </row>
    <row r="42" spans="1:12" x14ac:dyDescent="0.25">
      <c r="A42" s="12">
        <f>A38+1</f>
        <v>22</v>
      </c>
      <c r="B42" s="13" t="s">
        <v>38</v>
      </c>
      <c r="C42" s="232">
        <v>4</v>
      </c>
      <c r="E42" s="13"/>
      <c r="F42" s="13"/>
      <c r="G42" s="232">
        <f>10+3+2</f>
        <v>15</v>
      </c>
      <c r="H42" s="13"/>
      <c r="I42" s="294">
        <f t="shared" ref="I42" si="4">C42+E42+G42</f>
        <v>19</v>
      </c>
      <c r="K42" s="19"/>
      <c r="L42" s="19"/>
    </row>
    <row r="43" spans="1:12" s="280" customFormat="1" x14ac:dyDescent="0.25">
      <c r="A43" s="278"/>
      <c r="B43" s="279"/>
      <c r="C43" s="283"/>
      <c r="D43" s="97">
        <f>C42</f>
        <v>4</v>
      </c>
      <c r="E43" s="279"/>
      <c r="F43" s="279"/>
      <c r="G43" s="290"/>
      <c r="H43" s="97">
        <f>G42</f>
        <v>15</v>
      </c>
      <c r="I43" s="98">
        <f>D43+F43+H43</f>
        <v>19</v>
      </c>
      <c r="K43" s="281"/>
      <c r="L43" s="281"/>
    </row>
    <row r="44" spans="1:12" x14ac:dyDescent="0.25">
      <c r="A44" s="12"/>
      <c r="B44" s="14" t="s">
        <v>311</v>
      </c>
      <c r="C44" s="232"/>
      <c r="D44" s="9"/>
      <c r="E44" s="13"/>
      <c r="F44" s="13"/>
      <c r="G44" s="232"/>
      <c r="H44" s="13"/>
      <c r="I44" s="14"/>
      <c r="K44" s="19"/>
      <c r="L44" s="19"/>
    </row>
    <row r="45" spans="1:12" x14ac:dyDescent="0.25">
      <c r="A45" s="12">
        <f>A42+1</f>
        <v>23</v>
      </c>
      <c r="B45" s="13" t="s">
        <v>48</v>
      </c>
      <c r="C45" s="232">
        <v>1</v>
      </c>
      <c r="D45" s="9"/>
      <c r="E45" s="13"/>
      <c r="F45" s="13"/>
      <c r="G45" s="232"/>
      <c r="H45" s="13"/>
      <c r="I45" s="294">
        <f t="shared" ref="I45" si="5">C45+E45+G45</f>
        <v>1</v>
      </c>
    </row>
    <row r="46" spans="1:12" s="99" customFormat="1" x14ac:dyDescent="0.25">
      <c r="A46" s="97"/>
      <c r="B46" s="98"/>
      <c r="C46" s="283"/>
      <c r="D46" s="97">
        <f>SUM(C45)</f>
        <v>1</v>
      </c>
      <c r="E46" s="98"/>
      <c r="F46" s="98"/>
      <c r="G46" s="283"/>
      <c r="H46" s="97"/>
      <c r="I46" s="98">
        <f>D46+F46+H46</f>
        <v>1</v>
      </c>
    </row>
    <row r="47" spans="1:12" s="20" customFormat="1" x14ac:dyDescent="0.25">
      <c r="A47" s="9"/>
      <c r="B47" s="14" t="s">
        <v>68</v>
      </c>
      <c r="C47" s="282"/>
      <c r="D47" s="9"/>
      <c r="E47" s="14"/>
      <c r="F47" s="14"/>
      <c r="G47" s="282"/>
      <c r="H47" s="9"/>
      <c r="I47" s="14"/>
    </row>
    <row r="48" spans="1:12" x14ac:dyDescent="0.25">
      <c r="A48" s="12">
        <f>A45</f>
        <v>23</v>
      </c>
      <c r="B48" s="13" t="s">
        <v>39</v>
      </c>
      <c r="C48" s="232">
        <v>2</v>
      </c>
      <c r="D48" s="9"/>
      <c r="E48" s="13"/>
      <c r="F48" s="13"/>
      <c r="G48" s="232"/>
      <c r="H48" s="13"/>
      <c r="I48" s="294">
        <f t="shared" ref="I48:I50" si="6">C48+E48+G48</f>
        <v>2</v>
      </c>
      <c r="K48" s="19"/>
      <c r="L48" s="19"/>
    </row>
    <row r="49" spans="1:12" x14ac:dyDescent="0.25">
      <c r="A49" s="12">
        <f>A48+1</f>
        <v>24</v>
      </c>
      <c r="B49" s="13" t="s">
        <v>40</v>
      </c>
      <c r="C49" s="232">
        <v>1</v>
      </c>
      <c r="D49" s="9"/>
      <c r="E49" s="13"/>
      <c r="F49" s="13"/>
      <c r="G49" s="232"/>
      <c r="H49" s="13"/>
      <c r="I49" s="294">
        <f t="shared" si="6"/>
        <v>1</v>
      </c>
      <c r="K49" s="19"/>
      <c r="L49" s="19"/>
    </row>
    <row r="50" spans="1:12" x14ac:dyDescent="0.25">
      <c r="A50" s="12">
        <f t="shared" ref="A50:A75" si="7">A49+1</f>
        <v>25</v>
      </c>
      <c r="B50" s="13" t="s">
        <v>88</v>
      </c>
      <c r="C50" s="232"/>
      <c r="D50" s="9"/>
      <c r="E50" s="13"/>
      <c r="F50" s="13"/>
      <c r="G50" s="232">
        <v>1</v>
      </c>
      <c r="H50" s="9"/>
      <c r="I50" s="294">
        <f t="shared" si="6"/>
        <v>1</v>
      </c>
    </row>
    <row r="51" spans="1:12" s="280" customFormat="1" x14ac:dyDescent="0.25">
      <c r="A51" s="278"/>
      <c r="B51" s="279"/>
      <c r="C51" s="290"/>
      <c r="D51" s="97">
        <f>SUM(C48:C50)</f>
        <v>3</v>
      </c>
      <c r="E51" s="279"/>
      <c r="F51" s="279"/>
      <c r="G51" s="290"/>
      <c r="H51" s="97">
        <f>SUM(G48:G50)</f>
        <v>1</v>
      </c>
      <c r="I51" s="98">
        <f>D51+F51+H51</f>
        <v>4</v>
      </c>
    </row>
    <row r="52" spans="1:12" x14ac:dyDescent="0.25">
      <c r="A52" s="12"/>
      <c r="B52" s="14" t="s">
        <v>312</v>
      </c>
      <c r="C52" s="232"/>
      <c r="D52" s="9"/>
      <c r="E52" s="13"/>
      <c r="F52" s="13"/>
      <c r="G52" s="232"/>
      <c r="H52" s="13"/>
      <c r="I52" s="14"/>
    </row>
    <row r="53" spans="1:12" x14ac:dyDescent="0.25">
      <c r="A53" s="12">
        <f>A50+1</f>
        <v>26</v>
      </c>
      <c r="B53" s="13" t="s">
        <v>41</v>
      </c>
      <c r="C53" s="232">
        <v>2</v>
      </c>
      <c r="D53" s="9"/>
      <c r="E53" s="13">
        <v>1</v>
      </c>
      <c r="F53" s="13"/>
      <c r="G53" s="232">
        <v>4</v>
      </c>
      <c r="H53" s="13"/>
      <c r="I53" s="294">
        <f t="shared" ref="I53:I54" si="8">C53+E53+G53</f>
        <v>7</v>
      </c>
      <c r="K53" s="19"/>
      <c r="L53" s="19"/>
    </row>
    <row r="54" spans="1:12" x14ac:dyDescent="0.25">
      <c r="A54" s="12">
        <f>A53+1</f>
        <v>27</v>
      </c>
      <c r="B54" s="13" t="s">
        <v>339</v>
      </c>
      <c r="C54" s="232"/>
      <c r="D54" s="9"/>
      <c r="E54" s="13"/>
      <c r="F54" s="13"/>
      <c r="G54" s="232">
        <v>1</v>
      </c>
      <c r="H54" s="13"/>
      <c r="I54" s="294">
        <f t="shared" si="8"/>
        <v>1</v>
      </c>
      <c r="K54" s="19"/>
      <c r="L54" s="19"/>
    </row>
    <row r="55" spans="1:12" s="280" customFormat="1" x14ac:dyDescent="0.25">
      <c r="A55" s="278"/>
      <c r="B55" s="279"/>
      <c r="C55" s="290"/>
      <c r="D55" s="97">
        <f>SUM(C53:C54)</f>
        <v>2</v>
      </c>
      <c r="E55" s="279"/>
      <c r="F55" s="97">
        <f>SUM(E53:E54)</f>
        <v>1</v>
      </c>
      <c r="G55" s="290"/>
      <c r="H55" s="97">
        <f>SUM(G53:G54)</f>
        <v>5</v>
      </c>
      <c r="I55" s="98">
        <f>D55+F55+H55</f>
        <v>8</v>
      </c>
      <c r="K55" s="281"/>
      <c r="L55" s="281"/>
    </row>
    <row r="56" spans="1:12" x14ac:dyDescent="0.25">
      <c r="A56" s="12"/>
      <c r="B56" s="14" t="s">
        <v>306</v>
      </c>
      <c r="C56" s="232"/>
      <c r="D56" s="9"/>
      <c r="E56" s="13"/>
      <c r="F56" s="13"/>
      <c r="G56" s="232"/>
      <c r="H56" s="13"/>
      <c r="I56" s="14"/>
      <c r="K56" s="19"/>
      <c r="L56" s="19"/>
    </row>
    <row r="57" spans="1:12" x14ac:dyDescent="0.25">
      <c r="A57" s="12">
        <f>A54+1</f>
        <v>28</v>
      </c>
      <c r="B57" s="13" t="s">
        <v>35</v>
      </c>
      <c r="C57" s="232">
        <v>3</v>
      </c>
      <c r="D57" s="9"/>
      <c r="E57" s="13"/>
      <c r="F57" s="13"/>
      <c r="G57" s="232">
        <v>5</v>
      </c>
      <c r="H57" s="13"/>
      <c r="I57" s="294">
        <f t="shared" ref="I57:I59" si="9">C57+E57+G57</f>
        <v>8</v>
      </c>
    </row>
    <row r="58" spans="1:12" x14ac:dyDescent="0.25">
      <c r="A58" s="12">
        <f t="shared" si="7"/>
        <v>29</v>
      </c>
      <c r="B58" s="13" t="s">
        <v>92</v>
      </c>
      <c r="C58" s="232">
        <v>4</v>
      </c>
      <c r="D58" s="9"/>
      <c r="E58" s="13"/>
      <c r="F58" s="13"/>
      <c r="G58" s="232">
        <v>6</v>
      </c>
      <c r="H58" s="13"/>
      <c r="I58" s="294">
        <f t="shared" si="9"/>
        <v>10</v>
      </c>
    </row>
    <row r="59" spans="1:12" x14ac:dyDescent="0.25">
      <c r="A59" s="12">
        <f t="shared" si="7"/>
        <v>30</v>
      </c>
      <c r="B59" s="13" t="s">
        <v>94</v>
      </c>
      <c r="C59" s="232">
        <v>4</v>
      </c>
      <c r="D59" s="9"/>
      <c r="E59" s="13"/>
      <c r="F59" s="13"/>
      <c r="G59" s="232">
        <v>3</v>
      </c>
      <c r="H59" s="13"/>
      <c r="I59" s="294">
        <f t="shared" si="9"/>
        <v>7</v>
      </c>
    </row>
    <row r="60" spans="1:12" s="280" customFormat="1" x14ac:dyDescent="0.25">
      <c r="A60" s="278"/>
      <c r="B60" s="279"/>
      <c r="C60" s="290"/>
      <c r="D60" s="97">
        <f>SUM(C57:C59)</f>
        <v>11</v>
      </c>
      <c r="E60" s="279"/>
      <c r="F60" s="279"/>
      <c r="G60" s="283"/>
      <c r="H60" s="97">
        <f>SUM(G57:G59)</f>
        <v>14</v>
      </c>
      <c r="I60" s="98">
        <f>D60+F60+H60</f>
        <v>25</v>
      </c>
    </row>
    <row r="61" spans="1:12" x14ac:dyDescent="0.25">
      <c r="A61" s="12"/>
      <c r="B61" s="14" t="s">
        <v>313</v>
      </c>
      <c r="C61" s="232"/>
      <c r="D61" s="9"/>
      <c r="E61" s="13"/>
      <c r="F61" s="13"/>
      <c r="G61" s="232"/>
      <c r="H61" s="13"/>
      <c r="I61" s="14"/>
    </row>
    <row r="62" spans="1:12" x14ac:dyDescent="0.25">
      <c r="A62" s="12">
        <f>A59+1</f>
        <v>31</v>
      </c>
      <c r="B62" s="13" t="s">
        <v>289</v>
      </c>
      <c r="C62" s="232">
        <v>1</v>
      </c>
      <c r="D62" s="9"/>
      <c r="E62" s="13"/>
      <c r="F62" s="13"/>
      <c r="G62" s="232"/>
      <c r="H62" s="13"/>
      <c r="I62" s="294">
        <f t="shared" ref="I62:I65" si="10">C62+E62+G62</f>
        <v>1</v>
      </c>
    </row>
    <row r="63" spans="1:12" x14ac:dyDescent="0.25">
      <c r="A63" s="12">
        <f t="shared" si="7"/>
        <v>32</v>
      </c>
      <c r="B63" s="13" t="s">
        <v>290</v>
      </c>
      <c r="C63" s="232">
        <v>2</v>
      </c>
      <c r="D63" s="9"/>
      <c r="E63" s="13"/>
      <c r="F63" s="13"/>
      <c r="G63" s="232"/>
      <c r="H63" s="13"/>
      <c r="I63" s="294">
        <f t="shared" si="10"/>
        <v>2</v>
      </c>
    </row>
    <row r="64" spans="1:12" x14ac:dyDescent="0.25">
      <c r="A64" s="12">
        <f t="shared" si="7"/>
        <v>33</v>
      </c>
      <c r="B64" s="13" t="s">
        <v>291</v>
      </c>
      <c r="C64" s="232">
        <v>1</v>
      </c>
      <c r="D64" s="9"/>
      <c r="E64" s="13"/>
      <c r="F64" s="13"/>
      <c r="G64" s="232"/>
      <c r="H64" s="13"/>
      <c r="I64" s="294">
        <f t="shared" si="10"/>
        <v>1</v>
      </c>
    </row>
    <row r="65" spans="1:9" x14ac:dyDescent="0.25">
      <c r="A65" s="12">
        <f t="shared" si="7"/>
        <v>34</v>
      </c>
      <c r="B65" s="13" t="s">
        <v>292</v>
      </c>
      <c r="C65" s="232">
        <v>4</v>
      </c>
      <c r="D65" s="9"/>
      <c r="E65" s="13"/>
      <c r="F65" s="13"/>
      <c r="G65" s="232">
        <v>2</v>
      </c>
      <c r="H65" s="13"/>
      <c r="I65" s="294">
        <f t="shared" si="10"/>
        <v>6</v>
      </c>
    </row>
    <row r="66" spans="1:9" s="280" customFormat="1" x14ac:dyDescent="0.25">
      <c r="A66" s="278"/>
      <c r="B66" s="279"/>
      <c r="C66" s="290"/>
      <c r="D66" s="97">
        <f>SUM(C62:C65)</f>
        <v>8</v>
      </c>
      <c r="E66" s="279"/>
      <c r="F66" s="279"/>
      <c r="G66" s="290"/>
      <c r="H66" s="97">
        <f>SUM(G62:G65)</f>
        <v>2</v>
      </c>
      <c r="I66" s="98">
        <f>D66+F66+H66</f>
        <v>10</v>
      </c>
    </row>
    <row r="67" spans="1:9" x14ac:dyDescent="0.25">
      <c r="A67" s="12"/>
      <c r="B67" s="14" t="s">
        <v>314</v>
      </c>
      <c r="C67" s="232"/>
      <c r="D67" s="9"/>
      <c r="E67" s="13"/>
      <c r="F67" s="13"/>
      <c r="G67" s="232"/>
      <c r="H67" s="13"/>
      <c r="I67" s="14"/>
    </row>
    <row r="68" spans="1:9" x14ac:dyDescent="0.25">
      <c r="A68" s="12">
        <f>A65+1</f>
        <v>35</v>
      </c>
      <c r="B68" s="13" t="s">
        <v>400</v>
      </c>
      <c r="C68" s="232">
        <v>1</v>
      </c>
      <c r="D68" s="9"/>
      <c r="E68" s="13"/>
      <c r="F68" s="13"/>
      <c r="G68" s="232">
        <v>1</v>
      </c>
      <c r="H68" s="13"/>
      <c r="I68" s="294">
        <f t="shared" ref="I68:I70" si="11">C68+E68+G68</f>
        <v>2</v>
      </c>
    </row>
    <row r="69" spans="1:9" x14ac:dyDescent="0.25">
      <c r="A69" s="12">
        <f>A68+1</f>
        <v>36</v>
      </c>
      <c r="B69" s="13" t="s">
        <v>14</v>
      </c>
      <c r="C69" s="232">
        <v>3</v>
      </c>
      <c r="D69" s="9"/>
      <c r="E69" s="13"/>
      <c r="F69" s="13"/>
      <c r="G69" s="232">
        <v>6</v>
      </c>
      <c r="H69" s="13"/>
      <c r="I69" s="294">
        <f t="shared" si="11"/>
        <v>9</v>
      </c>
    </row>
    <row r="70" spans="1:9" x14ac:dyDescent="0.25">
      <c r="A70" s="12">
        <f t="shared" si="7"/>
        <v>37</v>
      </c>
      <c r="B70" s="13" t="s">
        <v>245</v>
      </c>
      <c r="C70" s="232">
        <v>5</v>
      </c>
      <c r="D70" s="9"/>
      <c r="E70" s="13"/>
      <c r="F70" s="13"/>
      <c r="G70" s="232"/>
      <c r="H70" s="13"/>
      <c r="I70" s="294">
        <f t="shared" si="11"/>
        <v>5</v>
      </c>
    </row>
    <row r="71" spans="1:9" s="280" customFormat="1" x14ac:dyDescent="0.25">
      <c r="A71" s="278"/>
      <c r="B71" s="279"/>
      <c r="C71" s="290"/>
      <c r="D71" s="97">
        <f>SUM(C68:C70)</f>
        <v>9</v>
      </c>
      <c r="E71" s="279"/>
      <c r="F71" s="279"/>
      <c r="G71" s="290"/>
      <c r="H71" s="97">
        <f>SUM(G68:G70)</f>
        <v>7</v>
      </c>
      <c r="I71" s="98">
        <f>D71+F71+H71</f>
        <v>16</v>
      </c>
    </row>
    <row r="72" spans="1:9" x14ac:dyDescent="0.25">
      <c r="A72" s="12"/>
      <c r="B72" s="14" t="s">
        <v>315</v>
      </c>
      <c r="C72" s="232"/>
      <c r="D72" s="9"/>
      <c r="E72" s="13"/>
      <c r="F72" s="13"/>
      <c r="G72" s="232"/>
      <c r="H72" s="13"/>
      <c r="I72" s="14"/>
    </row>
    <row r="73" spans="1:9" x14ac:dyDescent="0.25">
      <c r="A73" s="12">
        <f>A70+1</f>
        <v>38</v>
      </c>
      <c r="B73" s="13" t="s">
        <v>16</v>
      </c>
      <c r="C73" s="232">
        <v>2</v>
      </c>
      <c r="D73" s="9"/>
      <c r="E73" s="13"/>
      <c r="F73" s="13"/>
      <c r="G73" s="232">
        <v>2</v>
      </c>
      <c r="H73" s="13"/>
      <c r="I73" s="294">
        <f t="shared" ref="I73:I75" si="12">C73+E73+G73</f>
        <v>4</v>
      </c>
    </row>
    <row r="74" spans="1:9" x14ac:dyDescent="0.25">
      <c r="A74" s="12">
        <f t="shared" si="7"/>
        <v>39</v>
      </c>
      <c r="B74" s="13" t="s">
        <v>17</v>
      </c>
      <c r="C74" s="232">
        <v>1</v>
      </c>
      <c r="D74" s="9"/>
      <c r="E74" s="13"/>
      <c r="F74" s="13"/>
      <c r="G74" s="232"/>
      <c r="H74" s="13"/>
      <c r="I74" s="294">
        <f t="shared" si="12"/>
        <v>1</v>
      </c>
    </row>
    <row r="75" spans="1:9" x14ac:dyDescent="0.25">
      <c r="A75" s="12">
        <f t="shared" si="7"/>
        <v>40</v>
      </c>
      <c r="B75" s="13" t="s">
        <v>51</v>
      </c>
      <c r="C75" s="232">
        <v>1</v>
      </c>
      <c r="D75" s="9"/>
      <c r="E75" s="13"/>
      <c r="F75" s="13"/>
      <c r="G75" s="232"/>
      <c r="H75" s="13"/>
      <c r="I75" s="294">
        <f t="shared" si="12"/>
        <v>1</v>
      </c>
    </row>
    <row r="76" spans="1:9" s="280" customFormat="1" x14ac:dyDescent="0.25">
      <c r="A76" s="278"/>
      <c r="B76" s="279"/>
      <c r="C76" s="290"/>
      <c r="D76" s="97">
        <f>SUM(C73:C75)</f>
        <v>4</v>
      </c>
      <c r="E76" s="279"/>
      <c r="F76" s="279"/>
      <c r="G76" s="290"/>
      <c r="H76" s="97">
        <f>SUM(G73:G75)</f>
        <v>2</v>
      </c>
      <c r="I76" s="98">
        <f>D76+F76+H76</f>
        <v>6</v>
      </c>
    </row>
    <row r="77" spans="1:9" x14ac:dyDescent="0.25">
      <c r="A77" s="12"/>
      <c r="B77" s="14" t="s">
        <v>316</v>
      </c>
      <c r="C77" s="232"/>
      <c r="D77" s="9"/>
      <c r="E77" s="13"/>
      <c r="F77" s="13"/>
      <c r="G77" s="232"/>
      <c r="H77" s="13"/>
      <c r="I77" s="14"/>
    </row>
    <row r="78" spans="1:9" x14ac:dyDescent="0.25">
      <c r="A78" s="12">
        <f>A75+1</f>
        <v>41</v>
      </c>
      <c r="B78" s="13" t="s">
        <v>49</v>
      </c>
      <c r="C78" s="232">
        <f>2-1</f>
        <v>1</v>
      </c>
      <c r="D78" s="9"/>
      <c r="E78" s="13">
        <v>1</v>
      </c>
      <c r="F78" s="13"/>
      <c r="G78" s="232">
        <v>1</v>
      </c>
      <c r="H78" s="13"/>
      <c r="I78" s="294">
        <f t="shared" ref="I78" si="13">C78+E78+G78</f>
        <v>3</v>
      </c>
    </row>
    <row r="79" spans="1:9" s="99" customFormat="1" x14ac:dyDescent="0.25">
      <c r="A79" s="97"/>
      <c r="B79" s="98"/>
      <c r="C79" s="283"/>
      <c r="D79" s="97">
        <f>C78</f>
        <v>1</v>
      </c>
      <c r="E79" s="98"/>
      <c r="F79" s="97">
        <f>E78</f>
        <v>1</v>
      </c>
      <c r="G79" s="283"/>
      <c r="H79" s="97">
        <f>G78</f>
        <v>1</v>
      </c>
      <c r="I79" s="98">
        <f>D79+F79+H79</f>
        <v>3</v>
      </c>
    </row>
    <row r="80" spans="1:9" s="20" customFormat="1" x14ac:dyDescent="0.25">
      <c r="A80" s="12">
        <f>A78+1</f>
        <v>42</v>
      </c>
      <c r="B80" s="14" t="s">
        <v>326</v>
      </c>
      <c r="C80" s="282"/>
      <c r="D80" s="9"/>
      <c r="E80" s="14"/>
      <c r="F80" s="14"/>
      <c r="G80" s="282"/>
      <c r="H80" s="9"/>
      <c r="I80" s="14"/>
    </row>
    <row r="81" spans="1:9" s="20" customFormat="1" x14ac:dyDescent="0.25">
      <c r="A81" s="9"/>
      <c r="B81" s="16" t="s">
        <v>327</v>
      </c>
      <c r="C81" s="107">
        <v>1</v>
      </c>
      <c r="D81" s="9"/>
      <c r="E81" s="14"/>
      <c r="F81" s="14"/>
      <c r="G81" s="282"/>
      <c r="H81" s="9"/>
      <c r="I81" s="294">
        <f t="shared" ref="I81:I83" si="14">C81+E81+G81</f>
        <v>1</v>
      </c>
    </row>
    <row r="82" spans="1:9" s="99" customFormat="1" x14ac:dyDescent="0.25">
      <c r="A82" s="97"/>
      <c r="B82" s="98"/>
      <c r="C82" s="283"/>
      <c r="D82" s="97">
        <f>C81</f>
        <v>1</v>
      </c>
      <c r="E82" s="98"/>
      <c r="F82" s="98"/>
      <c r="G82" s="283"/>
      <c r="H82" s="97"/>
      <c r="I82" s="98">
        <f>D82+F82+H82</f>
        <v>1</v>
      </c>
    </row>
    <row r="83" spans="1:9" s="20" customFormat="1" x14ac:dyDescent="0.25">
      <c r="A83" s="9">
        <v>47</v>
      </c>
      <c r="B83" s="14" t="s">
        <v>370</v>
      </c>
      <c r="C83" s="107">
        <v>1</v>
      </c>
      <c r="D83" s="9"/>
      <c r="E83" s="14"/>
      <c r="F83" s="14"/>
      <c r="G83" s="282"/>
      <c r="H83" s="9"/>
      <c r="I83" s="294">
        <f t="shared" si="14"/>
        <v>1</v>
      </c>
    </row>
    <row r="84" spans="1:9" s="99" customFormat="1" x14ac:dyDescent="0.25">
      <c r="A84" s="97"/>
      <c r="B84" s="159"/>
      <c r="C84" s="284"/>
      <c r="D84" s="97">
        <f>C83</f>
        <v>1</v>
      </c>
      <c r="E84" s="98"/>
      <c r="F84" s="98"/>
      <c r="G84" s="283"/>
      <c r="H84" s="97"/>
      <c r="I84" s="98">
        <f>D84+F84+H84</f>
        <v>1</v>
      </c>
    </row>
    <row r="85" spans="1:9" s="20" customFormat="1" x14ac:dyDescent="0.25">
      <c r="A85" s="9"/>
      <c r="B85" s="14" t="s">
        <v>191</v>
      </c>
      <c r="C85" s="282"/>
      <c r="D85" s="9"/>
      <c r="E85" s="14"/>
      <c r="F85" s="14"/>
      <c r="G85" s="282"/>
      <c r="H85" s="9"/>
      <c r="I85" s="14"/>
    </row>
    <row r="86" spans="1:9" x14ac:dyDescent="0.25">
      <c r="A86" s="12">
        <f>A83+1</f>
        <v>48</v>
      </c>
      <c r="B86" s="13" t="s">
        <v>294</v>
      </c>
      <c r="C86" s="232">
        <v>1</v>
      </c>
      <c r="D86" s="9"/>
      <c r="E86" s="13"/>
      <c r="F86" s="13"/>
      <c r="G86" s="232"/>
      <c r="H86" s="13"/>
      <c r="I86" s="294">
        <f t="shared" ref="I86:I104" si="15">C86+E86+G86</f>
        <v>1</v>
      </c>
    </row>
    <row r="87" spans="1:9" x14ac:dyDescent="0.25">
      <c r="A87" s="70">
        <f>A86+1</f>
        <v>49</v>
      </c>
      <c r="B87" s="13" t="s">
        <v>328</v>
      </c>
      <c r="C87" s="232">
        <v>2</v>
      </c>
      <c r="D87" s="9"/>
      <c r="E87" s="13"/>
      <c r="F87" s="13"/>
      <c r="G87" s="232"/>
      <c r="H87" s="13"/>
      <c r="I87" s="294">
        <f t="shared" si="15"/>
        <v>2</v>
      </c>
    </row>
    <row r="88" spans="1:9" x14ac:dyDescent="0.25">
      <c r="A88" s="70">
        <f t="shared" ref="A88:A104" si="16">A87+1</f>
        <v>50</v>
      </c>
      <c r="B88" s="13" t="s">
        <v>440</v>
      </c>
      <c r="C88" s="232">
        <v>2</v>
      </c>
      <c r="D88" s="9"/>
      <c r="E88" s="13"/>
      <c r="F88" s="13"/>
      <c r="G88" s="232">
        <v>3</v>
      </c>
      <c r="H88" s="13"/>
      <c r="I88" s="294">
        <f t="shared" si="15"/>
        <v>5</v>
      </c>
    </row>
    <row r="89" spans="1:9" x14ac:dyDescent="0.25">
      <c r="A89" s="70">
        <f t="shared" si="16"/>
        <v>51</v>
      </c>
      <c r="B89" s="13" t="s">
        <v>488</v>
      </c>
      <c r="C89" s="232">
        <v>1</v>
      </c>
      <c r="D89" s="9"/>
      <c r="E89" s="13"/>
      <c r="F89" s="13"/>
      <c r="G89" s="232"/>
      <c r="H89" s="13"/>
      <c r="I89" s="294">
        <f t="shared" si="15"/>
        <v>1</v>
      </c>
    </row>
    <row r="90" spans="1:9" x14ac:dyDescent="0.25">
      <c r="A90" s="70">
        <f t="shared" si="16"/>
        <v>52</v>
      </c>
      <c r="B90" s="13" t="s">
        <v>391</v>
      </c>
      <c r="C90" s="232">
        <v>1</v>
      </c>
      <c r="D90" s="9"/>
      <c r="E90" s="13"/>
      <c r="F90" s="13"/>
      <c r="G90" s="232">
        <v>1</v>
      </c>
      <c r="H90" s="13"/>
      <c r="I90" s="294">
        <f t="shared" si="15"/>
        <v>2</v>
      </c>
    </row>
    <row r="91" spans="1:9" x14ac:dyDescent="0.25">
      <c r="A91" s="70">
        <f t="shared" si="16"/>
        <v>53</v>
      </c>
      <c r="B91" s="13" t="s">
        <v>441</v>
      </c>
      <c r="C91" s="232">
        <v>1</v>
      </c>
      <c r="D91" s="9"/>
      <c r="E91" s="13"/>
      <c r="F91" s="13"/>
      <c r="G91" s="232"/>
      <c r="H91" s="13"/>
      <c r="I91" s="294">
        <f t="shared" si="15"/>
        <v>1</v>
      </c>
    </row>
    <row r="92" spans="1:9" x14ac:dyDescent="0.25">
      <c r="A92" s="70">
        <f t="shared" si="16"/>
        <v>54</v>
      </c>
      <c r="B92" s="13" t="s">
        <v>373</v>
      </c>
      <c r="C92" s="232">
        <v>3</v>
      </c>
      <c r="D92" s="9"/>
      <c r="E92" s="13"/>
      <c r="F92" s="13"/>
      <c r="G92" s="232"/>
      <c r="H92" s="13"/>
      <c r="I92" s="294">
        <f t="shared" si="15"/>
        <v>3</v>
      </c>
    </row>
    <row r="93" spans="1:9" x14ac:dyDescent="0.25">
      <c r="A93" s="70">
        <f t="shared" si="16"/>
        <v>55</v>
      </c>
      <c r="B93" s="13" t="s">
        <v>296</v>
      </c>
      <c r="C93" s="232">
        <v>1</v>
      </c>
      <c r="D93" s="9"/>
      <c r="E93" s="13"/>
      <c r="F93" s="13"/>
      <c r="G93" s="232">
        <v>1</v>
      </c>
      <c r="H93" s="13"/>
      <c r="I93" s="294">
        <f t="shared" si="15"/>
        <v>2</v>
      </c>
    </row>
    <row r="94" spans="1:9" x14ac:dyDescent="0.25">
      <c r="A94" s="70">
        <f t="shared" si="16"/>
        <v>56</v>
      </c>
      <c r="B94" s="14" t="s">
        <v>442</v>
      </c>
      <c r="C94" s="232">
        <v>4</v>
      </c>
      <c r="D94" s="9"/>
      <c r="E94" s="13"/>
      <c r="F94" s="13"/>
      <c r="G94" s="232">
        <v>2</v>
      </c>
      <c r="H94" s="13"/>
      <c r="I94" s="294">
        <f t="shared" si="15"/>
        <v>6</v>
      </c>
    </row>
    <row r="95" spans="1:9" x14ac:dyDescent="0.25">
      <c r="A95" s="70">
        <f t="shared" si="16"/>
        <v>57</v>
      </c>
      <c r="B95" s="13" t="s">
        <v>443</v>
      </c>
      <c r="C95" s="232">
        <v>3</v>
      </c>
      <c r="D95" s="9"/>
      <c r="E95" s="13"/>
      <c r="F95" s="13"/>
      <c r="G95" s="232">
        <v>3</v>
      </c>
      <c r="H95" s="13"/>
      <c r="I95" s="294">
        <f t="shared" si="15"/>
        <v>6</v>
      </c>
    </row>
    <row r="96" spans="1:9" x14ac:dyDescent="0.25">
      <c r="A96" s="70">
        <f t="shared" si="16"/>
        <v>58</v>
      </c>
      <c r="B96" s="264" t="s">
        <v>486</v>
      </c>
      <c r="C96" s="232"/>
      <c r="D96" s="9"/>
      <c r="E96" s="13"/>
      <c r="F96" s="13"/>
      <c r="G96" s="232">
        <v>6</v>
      </c>
      <c r="H96" s="13"/>
      <c r="I96" s="294">
        <f t="shared" si="15"/>
        <v>6</v>
      </c>
    </row>
    <row r="97" spans="1:12" x14ac:dyDescent="0.25">
      <c r="A97" s="70">
        <f t="shared" si="16"/>
        <v>59</v>
      </c>
      <c r="B97" s="13" t="s">
        <v>58</v>
      </c>
      <c r="C97" s="232">
        <v>1</v>
      </c>
      <c r="D97" s="9"/>
      <c r="E97" s="13"/>
      <c r="F97" s="13"/>
      <c r="G97" s="232"/>
      <c r="H97" s="13"/>
      <c r="I97" s="294">
        <f t="shared" si="15"/>
        <v>1</v>
      </c>
    </row>
    <row r="98" spans="1:12" x14ac:dyDescent="0.25">
      <c r="A98" s="70">
        <f t="shared" si="16"/>
        <v>60</v>
      </c>
      <c r="B98" s="13" t="s">
        <v>487</v>
      </c>
      <c r="C98" s="232"/>
      <c r="D98" s="9"/>
      <c r="E98" s="13"/>
      <c r="F98" s="13"/>
      <c r="G98" s="232">
        <v>2</v>
      </c>
      <c r="H98" s="13"/>
      <c r="I98" s="294">
        <f t="shared" si="15"/>
        <v>2</v>
      </c>
    </row>
    <row r="99" spans="1:12" x14ac:dyDescent="0.25">
      <c r="A99" s="70">
        <f t="shared" si="16"/>
        <v>61</v>
      </c>
      <c r="B99" s="13" t="s">
        <v>445</v>
      </c>
      <c r="C99" s="232"/>
      <c r="D99" s="9"/>
      <c r="E99" s="13"/>
      <c r="F99" s="13"/>
      <c r="G99" s="232">
        <v>2</v>
      </c>
      <c r="H99" s="13"/>
      <c r="I99" s="294">
        <f t="shared" si="15"/>
        <v>2</v>
      </c>
    </row>
    <row r="100" spans="1:12" x14ac:dyDescent="0.25">
      <c r="A100" s="70">
        <f t="shared" si="16"/>
        <v>62</v>
      </c>
      <c r="B100" s="13" t="s">
        <v>273</v>
      </c>
      <c r="C100" s="232"/>
      <c r="D100" s="9"/>
      <c r="E100" s="13"/>
      <c r="F100" s="13"/>
      <c r="G100" s="232">
        <v>1</v>
      </c>
      <c r="H100" s="13"/>
      <c r="I100" s="294">
        <f t="shared" si="15"/>
        <v>1</v>
      </c>
    </row>
    <row r="101" spans="1:12" x14ac:dyDescent="0.25">
      <c r="A101" s="70">
        <f t="shared" si="16"/>
        <v>63</v>
      </c>
      <c r="B101" s="13" t="s">
        <v>244</v>
      </c>
      <c r="C101" s="232"/>
      <c r="D101" s="9"/>
      <c r="E101" s="13"/>
      <c r="F101" s="13"/>
      <c r="G101" s="232">
        <v>1</v>
      </c>
      <c r="H101" s="13"/>
      <c r="I101" s="294">
        <f t="shared" si="15"/>
        <v>1</v>
      </c>
      <c r="L101" s="3">
        <f>D106+H106</f>
        <v>492</v>
      </c>
    </row>
    <row r="102" spans="1:12" x14ac:dyDescent="0.25">
      <c r="A102" s="70">
        <f t="shared" si="16"/>
        <v>64</v>
      </c>
      <c r="B102" s="13" t="s">
        <v>103</v>
      </c>
      <c r="C102" s="232">
        <f>19-1-1-1</f>
        <v>16</v>
      </c>
      <c r="D102" s="9"/>
      <c r="E102" s="13"/>
      <c r="F102" s="13"/>
      <c r="G102" s="232">
        <v>80</v>
      </c>
      <c r="H102" s="13"/>
      <c r="I102" s="294">
        <f t="shared" si="15"/>
        <v>96</v>
      </c>
    </row>
    <row r="103" spans="1:12" x14ac:dyDescent="0.25">
      <c r="A103" s="70">
        <f t="shared" si="16"/>
        <v>65</v>
      </c>
      <c r="B103" s="13" t="s">
        <v>20</v>
      </c>
      <c r="C103" s="232">
        <v>1</v>
      </c>
      <c r="D103" s="9"/>
      <c r="E103" s="13"/>
      <c r="F103" s="13"/>
      <c r="G103" s="232"/>
      <c r="H103" s="13"/>
      <c r="I103" s="294">
        <f t="shared" si="15"/>
        <v>1</v>
      </c>
    </row>
    <row r="104" spans="1:12" x14ac:dyDescent="0.25">
      <c r="A104" s="70">
        <f t="shared" si="16"/>
        <v>66</v>
      </c>
      <c r="B104" s="13" t="s">
        <v>21</v>
      </c>
      <c r="C104" s="232">
        <v>1</v>
      </c>
      <c r="D104" s="9"/>
      <c r="E104" s="13"/>
      <c r="F104" s="13"/>
      <c r="G104" s="232"/>
      <c r="H104" s="13"/>
      <c r="I104" s="294">
        <f t="shared" si="15"/>
        <v>1</v>
      </c>
    </row>
    <row r="105" spans="1:12" s="99" customFormat="1" x14ac:dyDescent="0.25">
      <c r="A105" s="97"/>
      <c r="B105" s="98" t="s">
        <v>307</v>
      </c>
      <c r="C105" s="283"/>
      <c r="D105" s="97">
        <f>SUM(C86:C104)</f>
        <v>38</v>
      </c>
      <c r="E105" s="98"/>
      <c r="F105" s="97">
        <f>SUM(F5:F104)</f>
        <v>15</v>
      </c>
      <c r="G105" s="283"/>
      <c r="H105" s="97">
        <f>SUM(G86:G104)</f>
        <v>102</v>
      </c>
      <c r="I105" s="98"/>
    </row>
    <row r="106" spans="1:12" x14ac:dyDescent="0.25">
      <c r="A106" s="12"/>
      <c r="B106" s="14" t="s">
        <v>5</v>
      </c>
      <c r="C106" s="282"/>
      <c r="D106" s="9">
        <f>SUM(D5:D105)</f>
        <v>257</v>
      </c>
      <c r="E106" s="16"/>
      <c r="F106" s="9">
        <f>F105</f>
        <v>15</v>
      </c>
      <c r="G106" s="282"/>
      <c r="H106" s="9">
        <f>SUM(H5:H105)</f>
        <v>235</v>
      </c>
      <c r="I106" s="14">
        <f>D106+F106+H106</f>
        <v>507</v>
      </c>
      <c r="J106" s="68"/>
    </row>
    <row r="107" spans="1:12" x14ac:dyDescent="0.25">
      <c r="A107" s="29"/>
      <c r="B107" s="61"/>
      <c r="C107" s="291"/>
      <c r="D107" s="313"/>
      <c r="E107" s="27" t="s">
        <v>452</v>
      </c>
      <c r="F107" s="61">
        <f>D106+F106</f>
        <v>272</v>
      </c>
      <c r="I107" s="313">
        <f>D106+H106</f>
        <v>492</v>
      </c>
      <c r="J107" s="68" t="s">
        <v>453</v>
      </c>
    </row>
    <row r="108" spans="1:12" x14ac:dyDescent="0.25">
      <c r="A108" s="29"/>
      <c r="B108" s="61"/>
      <c r="C108" s="291"/>
      <c r="D108" s="313"/>
      <c r="E108" s="61"/>
      <c r="F108" s="61"/>
      <c r="G108" s="291"/>
      <c r="H108" s="313"/>
      <c r="I108" s="61"/>
    </row>
    <row r="109" spans="1:12" x14ac:dyDescent="0.25">
      <c r="A109" s="29"/>
      <c r="B109" s="61"/>
      <c r="C109" s="291"/>
      <c r="D109" s="3"/>
      <c r="E109" s="64"/>
      <c r="F109" s="315" t="s">
        <v>274</v>
      </c>
      <c r="H109" s="64"/>
      <c r="I109" s="64"/>
    </row>
    <row r="110" spans="1:12" x14ac:dyDescent="0.25">
      <c r="A110" s="29"/>
      <c r="B110" s="61"/>
      <c r="C110" s="291"/>
      <c r="D110" s="3"/>
      <c r="E110" s="43"/>
      <c r="F110" s="315" t="s">
        <v>145</v>
      </c>
      <c r="H110" s="315"/>
      <c r="I110" s="315"/>
    </row>
    <row r="111" spans="1:12" x14ac:dyDescent="0.25">
      <c r="A111" s="29"/>
      <c r="B111" s="61"/>
      <c r="C111" s="291"/>
      <c r="D111" s="3"/>
      <c r="E111" s="43"/>
      <c r="F111" s="43"/>
      <c r="G111" s="291"/>
      <c r="H111" s="315"/>
      <c r="I111" s="315"/>
    </row>
    <row r="112" spans="1:12" x14ac:dyDescent="0.25">
      <c r="A112" s="29"/>
      <c r="B112" s="61"/>
      <c r="C112" s="291"/>
      <c r="D112" s="3"/>
      <c r="E112" s="43"/>
      <c r="F112" s="43"/>
      <c r="G112" s="291"/>
      <c r="H112" s="316"/>
      <c r="I112" s="315"/>
    </row>
    <row r="113" spans="1:9" x14ac:dyDescent="0.25">
      <c r="A113" s="29"/>
      <c r="B113" s="61"/>
      <c r="C113" s="291"/>
      <c r="D113" s="3"/>
      <c r="E113" s="43"/>
      <c r="F113" s="43"/>
      <c r="G113" s="291"/>
      <c r="H113" s="316"/>
      <c r="I113" s="315"/>
    </row>
    <row r="114" spans="1:9" x14ac:dyDescent="0.25">
      <c r="C114" s="292"/>
      <c r="D114" s="3"/>
      <c r="E114" s="17"/>
      <c r="F114" s="199" t="s">
        <v>394</v>
      </c>
      <c r="I114" s="316"/>
    </row>
    <row r="115" spans="1:9" x14ac:dyDescent="0.25">
      <c r="D115" s="3"/>
      <c r="E115" s="17"/>
      <c r="F115" s="316" t="s">
        <v>395</v>
      </c>
      <c r="I115" s="316"/>
    </row>
    <row r="122" spans="1:9" x14ac:dyDescent="0.25">
      <c r="C122" s="293"/>
      <c r="D122" s="285"/>
    </row>
    <row r="123" spans="1:9" x14ac:dyDescent="0.25">
      <c r="B123" s="56"/>
      <c r="C123" s="293"/>
      <c r="D123" s="285"/>
      <c r="G123" s="293"/>
      <c r="H123" s="56"/>
    </row>
    <row r="124" spans="1:9" x14ac:dyDescent="0.25">
      <c r="B124" s="56"/>
      <c r="C124" s="293"/>
      <c r="D124" s="285"/>
    </row>
    <row r="125" spans="1:9" x14ac:dyDescent="0.25">
      <c r="B125" s="56"/>
      <c r="C125" s="293"/>
      <c r="D125" s="285"/>
    </row>
    <row r="126" spans="1:9" x14ac:dyDescent="0.25">
      <c r="B126" s="56"/>
      <c r="C126" s="293"/>
      <c r="D126" s="285"/>
    </row>
    <row r="127" spans="1:9" x14ac:dyDescent="0.25">
      <c r="B127" s="56"/>
      <c r="C127" s="293"/>
      <c r="D127" s="285"/>
    </row>
    <row r="128" spans="1:9" x14ac:dyDescent="0.25">
      <c r="B128" s="56"/>
      <c r="C128" s="293"/>
      <c r="D128" s="285"/>
    </row>
    <row r="129" spans="3:4" x14ac:dyDescent="0.25">
      <c r="C129" s="293"/>
      <c r="D129" s="285"/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topLeftCell="A30" workbookViewId="0">
      <selection activeCell="D40" sqref="D40"/>
    </sheetView>
  </sheetViews>
  <sheetFormatPr defaultRowHeight="15" x14ac:dyDescent="0.25"/>
  <cols>
    <col min="1" max="1" width="5.42578125" style="1" customWidth="1"/>
    <col min="2" max="2" width="65.7109375" style="3" customWidth="1"/>
    <col min="3" max="3" width="9" style="231" customWidth="1"/>
    <col min="4" max="4" width="9" style="319" customWidth="1"/>
    <col min="5" max="6" width="9.5703125" style="3" customWidth="1"/>
    <col min="7" max="7" width="8.85546875" style="231" customWidth="1"/>
    <col min="8" max="8" width="8.85546875" style="3" customWidth="1"/>
    <col min="9" max="9" width="8.42578125" style="20" customWidth="1"/>
    <col min="10" max="16384" width="9.140625" style="3"/>
  </cols>
  <sheetData>
    <row r="1" spans="1:12" x14ac:dyDescent="0.25">
      <c r="A1" s="18" t="s">
        <v>490</v>
      </c>
      <c r="B1" s="18"/>
      <c r="C1" s="286"/>
      <c r="D1" s="95"/>
    </row>
    <row r="2" spans="1:12" s="6" customFormat="1" ht="32.25" customHeight="1" x14ac:dyDescent="0.25">
      <c r="A2" s="333" t="s">
        <v>0</v>
      </c>
      <c r="B2" s="333" t="s">
        <v>1</v>
      </c>
      <c r="C2" s="333" t="s">
        <v>2</v>
      </c>
      <c r="D2" s="333" t="s">
        <v>449</v>
      </c>
      <c r="E2" s="323" t="s">
        <v>82</v>
      </c>
      <c r="F2" s="323" t="s">
        <v>489</v>
      </c>
      <c r="G2" s="333" t="s">
        <v>3</v>
      </c>
      <c r="H2" s="323" t="s">
        <v>450</v>
      </c>
      <c r="I2" s="333" t="s">
        <v>5</v>
      </c>
    </row>
    <row r="3" spans="1:12" s="6" customFormat="1" ht="32.25" customHeight="1" x14ac:dyDescent="0.25">
      <c r="A3" s="334"/>
      <c r="B3" s="334"/>
      <c r="C3" s="334"/>
      <c r="D3" s="334"/>
      <c r="E3" s="324"/>
      <c r="F3" s="324"/>
      <c r="G3" s="334"/>
      <c r="H3" s="324"/>
      <c r="I3" s="334"/>
    </row>
    <row r="4" spans="1:12" s="63" customFormat="1" x14ac:dyDescent="0.25">
      <c r="A4" s="7">
        <v>1</v>
      </c>
      <c r="B4" s="8" t="s">
        <v>37</v>
      </c>
      <c r="C4" s="287">
        <v>13</v>
      </c>
      <c r="D4" s="317"/>
      <c r="E4" s="317"/>
      <c r="F4" s="317"/>
      <c r="G4" s="287"/>
      <c r="H4" s="317"/>
      <c r="I4" s="14"/>
    </row>
    <row r="5" spans="1:12" s="104" customFormat="1" x14ac:dyDescent="0.25">
      <c r="A5" s="101"/>
      <c r="B5" s="102"/>
      <c r="C5" s="288"/>
      <c r="D5" s="103">
        <v>13</v>
      </c>
      <c r="E5" s="103"/>
      <c r="F5" s="103"/>
      <c r="G5" s="288"/>
      <c r="H5" s="103"/>
      <c r="I5" s="98">
        <f>D5+F5+H5</f>
        <v>13</v>
      </c>
    </row>
    <row r="6" spans="1:12" s="63" customFormat="1" x14ac:dyDescent="0.25">
      <c r="A6" s="7"/>
      <c r="B6" s="11" t="s">
        <v>63</v>
      </c>
      <c r="C6" s="287"/>
      <c r="D6" s="317"/>
      <c r="E6" s="317"/>
      <c r="F6" s="317"/>
      <c r="G6" s="287"/>
      <c r="H6" s="317"/>
      <c r="I6" s="14"/>
    </row>
    <row r="7" spans="1:12" x14ac:dyDescent="0.25">
      <c r="A7" s="12">
        <f>A4+1</f>
        <v>2</v>
      </c>
      <c r="B7" s="13" t="s">
        <v>23</v>
      </c>
      <c r="C7" s="232">
        <v>6</v>
      </c>
      <c r="D7" s="9"/>
      <c r="E7" s="13">
        <v>9</v>
      </c>
      <c r="F7" s="13"/>
      <c r="G7" s="232">
        <v>7</v>
      </c>
      <c r="H7" s="13"/>
      <c r="I7" s="294">
        <f>C7+E7+G7</f>
        <v>22</v>
      </c>
      <c r="K7" s="19"/>
      <c r="L7" s="19"/>
    </row>
    <row r="8" spans="1:12" x14ac:dyDescent="0.25">
      <c r="A8" s="12">
        <f t="shared" ref="A8:A18" si="0">A7+1</f>
        <v>3</v>
      </c>
      <c r="B8" s="13" t="s">
        <v>140</v>
      </c>
      <c r="C8" s="232">
        <v>1</v>
      </c>
      <c r="D8" s="9"/>
      <c r="E8" s="13"/>
      <c r="F8" s="13"/>
      <c r="G8" s="232"/>
      <c r="H8" s="13"/>
      <c r="I8" s="294">
        <f t="shared" ref="I8:I18" si="1">C8+E8+G8</f>
        <v>1</v>
      </c>
      <c r="K8" s="19"/>
      <c r="L8" s="19"/>
    </row>
    <row r="9" spans="1:12" x14ac:dyDescent="0.25">
      <c r="A9" s="12">
        <f t="shared" si="0"/>
        <v>4</v>
      </c>
      <c r="B9" s="13" t="s">
        <v>24</v>
      </c>
      <c r="C9" s="232">
        <v>2</v>
      </c>
      <c r="D9" s="9"/>
      <c r="E9" s="13"/>
      <c r="F9" s="13"/>
      <c r="G9" s="232"/>
      <c r="H9" s="13"/>
      <c r="I9" s="294">
        <f t="shared" si="1"/>
        <v>2</v>
      </c>
      <c r="K9" s="19"/>
      <c r="L9" s="19"/>
    </row>
    <row r="10" spans="1:12" x14ac:dyDescent="0.25">
      <c r="A10" s="12">
        <f t="shared" si="0"/>
        <v>5</v>
      </c>
      <c r="B10" s="13" t="s">
        <v>25</v>
      </c>
      <c r="C10" s="232">
        <v>2</v>
      </c>
      <c r="D10" s="9"/>
      <c r="E10" s="13"/>
      <c r="F10" s="13"/>
      <c r="G10" s="232"/>
      <c r="H10" s="13"/>
      <c r="I10" s="294">
        <f t="shared" si="1"/>
        <v>2</v>
      </c>
      <c r="K10" s="19"/>
      <c r="L10" s="19"/>
    </row>
    <row r="11" spans="1:12" x14ac:dyDescent="0.25">
      <c r="A11" s="12">
        <f t="shared" si="0"/>
        <v>6</v>
      </c>
      <c r="B11" s="13" t="s">
        <v>32</v>
      </c>
      <c r="C11" s="232">
        <v>2</v>
      </c>
      <c r="D11" s="9"/>
      <c r="E11" s="13"/>
      <c r="F11" s="13"/>
      <c r="G11" s="232"/>
      <c r="H11" s="13"/>
      <c r="I11" s="294">
        <f t="shared" si="1"/>
        <v>2</v>
      </c>
      <c r="K11" s="19"/>
      <c r="L11" s="19"/>
    </row>
    <row r="12" spans="1:12" x14ac:dyDescent="0.25">
      <c r="A12" s="12">
        <f t="shared" si="0"/>
        <v>7</v>
      </c>
      <c r="B12" s="13" t="s">
        <v>26</v>
      </c>
      <c r="C12" s="232">
        <v>2</v>
      </c>
      <c r="D12" s="9"/>
      <c r="E12" s="13"/>
      <c r="F12" s="13"/>
      <c r="G12" s="232"/>
      <c r="H12" s="13"/>
      <c r="I12" s="294">
        <f t="shared" si="1"/>
        <v>2</v>
      </c>
      <c r="K12" s="19"/>
      <c r="L12" s="19"/>
    </row>
    <row r="13" spans="1:12" x14ac:dyDescent="0.25">
      <c r="A13" s="12">
        <f t="shared" si="0"/>
        <v>8</v>
      </c>
      <c r="B13" s="13" t="s">
        <v>27</v>
      </c>
      <c r="C13" s="232">
        <v>5</v>
      </c>
      <c r="D13" s="9"/>
      <c r="E13" s="13"/>
      <c r="F13" s="13"/>
      <c r="G13" s="232"/>
      <c r="H13" s="13"/>
      <c r="I13" s="294">
        <f t="shared" si="1"/>
        <v>5</v>
      </c>
      <c r="K13" s="19"/>
      <c r="L13" s="19"/>
    </row>
    <row r="14" spans="1:12" x14ac:dyDescent="0.25">
      <c r="A14" s="12">
        <f t="shared" si="0"/>
        <v>9</v>
      </c>
      <c r="B14" s="13" t="s">
        <v>28</v>
      </c>
      <c r="C14" s="232">
        <v>3</v>
      </c>
      <c r="D14" s="9"/>
      <c r="E14" s="13"/>
      <c r="F14" s="13"/>
      <c r="G14" s="232"/>
      <c r="H14" s="13"/>
      <c r="I14" s="294">
        <f t="shared" si="1"/>
        <v>3</v>
      </c>
      <c r="K14" s="19"/>
      <c r="L14" s="19">
        <f>2020-2006</f>
        <v>14</v>
      </c>
    </row>
    <row r="15" spans="1:12" x14ac:dyDescent="0.25">
      <c r="A15" s="12">
        <f t="shared" si="0"/>
        <v>10</v>
      </c>
      <c r="B15" s="13" t="s">
        <v>29</v>
      </c>
      <c r="C15" s="232">
        <v>2</v>
      </c>
      <c r="D15" s="9"/>
      <c r="E15" s="13"/>
      <c r="F15" s="13"/>
      <c r="G15" s="232"/>
      <c r="H15" s="13"/>
      <c r="I15" s="294">
        <f t="shared" si="1"/>
        <v>2</v>
      </c>
      <c r="K15" s="19"/>
      <c r="L15" s="19">
        <f>L14+14</f>
        <v>28</v>
      </c>
    </row>
    <row r="16" spans="1:12" x14ac:dyDescent="0.25">
      <c r="A16" s="12">
        <f t="shared" si="0"/>
        <v>11</v>
      </c>
      <c r="B16" s="13" t="s">
        <v>30</v>
      </c>
      <c r="C16" s="232">
        <v>2</v>
      </c>
      <c r="D16" s="9"/>
      <c r="E16" s="13"/>
      <c r="F16" s="13"/>
      <c r="G16" s="232"/>
      <c r="H16" s="13"/>
      <c r="I16" s="294">
        <f t="shared" si="1"/>
        <v>2</v>
      </c>
      <c r="K16" s="19"/>
      <c r="L16" s="19"/>
    </row>
    <row r="17" spans="1:12" x14ac:dyDescent="0.25">
      <c r="A17" s="12">
        <f t="shared" si="0"/>
        <v>12</v>
      </c>
      <c r="B17" s="13" t="s">
        <v>31</v>
      </c>
      <c r="C17" s="232">
        <v>1</v>
      </c>
      <c r="D17" s="9"/>
      <c r="E17" s="13"/>
      <c r="F17" s="13"/>
      <c r="G17" s="232"/>
      <c r="H17" s="13"/>
      <c r="I17" s="294">
        <f t="shared" si="1"/>
        <v>1</v>
      </c>
      <c r="K17" s="19"/>
      <c r="L17" s="19"/>
    </row>
    <row r="18" spans="1:12" x14ac:dyDescent="0.25">
      <c r="A18" s="12">
        <f t="shared" si="0"/>
        <v>13</v>
      </c>
      <c r="B18" s="13" t="s">
        <v>34</v>
      </c>
      <c r="C18" s="232">
        <v>2</v>
      </c>
      <c r="D18" s="9"/>
      <c r="E18" s="13"/>
      <c r="F18" s="13"/>
      <c r="G18" s="232"/>
      <c r="H18" s="13"/>
      <c r="I18" s="294">
        <f t="shared" si="1"/>
        <v>2</v>
      </c>
      <c r="K18" s="19"/>
      <c r="L18" s="19"/>
    </row>
    <row r="19" spans="1:12" s="99" customFormat="1" x14ac:dyDescent="0.25">
      <c r="A19" s="97"/>
      <c r="B19" s="98" t="s">
        <v>303</v>
      </c>
      <c r="C19" s="283"/>
      <c r="D19" s="97">
        <f>SUM(C7:C18)</f>
        <v>30</v>
      </c>
      <c r="E19" s="98"/>
      <c r="F19" s="97">
        <f>SUM(E7:E18)</f>
        <v>9</v>
      </c>
      <c r="G19" s="283"/>
      <c r="H19" s="97">
        <f>SUM(G7:G18)</f>
        <v>7</v>
      </c>
      <c r="I19" s="98">
        <f>D19+F19+H19</f>
        <v>46</v>
      </c>
      <c r="K19" s="100"/>
      <c r="L19" s="100"/>
    </row>
    <row r="20" spans="1:12" s="20" customFormat="1" x14ac:dyDescent="0.25">
      <c r="A20" s="9"/>
      <c r="B20" s="14"/>
      <c r="C20" s="282"/>
      <c r="D20" s="9"/>
      <c r="E20" s="14"/>
      <c r="F20" s="14"/>
      <c r="G20" s="282"/>
      <c r="H20" s="14"/>
      <c r="I20" s="14"/>
      <c r="J20" s="123"/>
      <c r="K20" s="61"/>
      <c r="L20" s="61"/>
    </row>
    <row r="21" spans="1:12" s="20" customFormat="1" x14ac:dyDescent="0.25">
      <c r="A21" s="9"/>
      <c r="B21" s="14" t="s">
        <v>304</v>
      </c>
      <c r="C21" s="282"/>
      <c r="D21" s="9"/>
      <c r="E21" s="14"/>
      <c r="F21" s="14"/>
      <c r="G21" s="282"/>
      <c r="H21" s="14"/>
      <c r="I21" s="14"/>
      <c r="K21" s="61"/>
      <c r="L21" s="61"/>
    </row>
    <row r="22" spans="1:12" x14ac:dyDescent="0.25">
      <c r="A22" s="12">
        <f>A18+1</f>
        <v>14</v>
      </c>
      <c r="B22" s="13" t="s">
        <v>136</v>
      </c>
      <c r="C22" s="232">
        <v>52</v>
      </c>
      <c r="D22" s="9"/>
      <c r="E22" s="13">
        <v>2</v>
      </c>
      <c r="F22" s="13"/>
      <c r="G22" s="232">
        <v>11</v>
      </c>
      <c r="H22" s="13"/>
      <c r="I22" s="294">
        <f>C22+E22+G22</f>
        <v>65</v>
      </c>
      <c r="K22" s="19"/>
      <c r="L22" s="19"/>
    </row>
    <row r="23" spans="1:12" x14ac:dyDescent="0.25">
      <c r="A23" s="12">
        <f>A22+1</f>
        <v>15</v>
      </c>
      <c r="B23" s="13" t="s">
        <v>44</v>
      </c>
      <c r="C23" s="232">
        <v>51</v>
      </c>
      <c r="D23" s="9"/>
      <c r="E23" s="13">
        <v>2</v>
      </c>
      <c r="F23" s="13"/>
      <c r="G23" s="232">
        <f>54-3</f>
        <v>51</v>
      </c>
      <c r="H23" s="13"/>
      <c r="I23" s="294">
        <f t="shared" ref="I23:I24" si="2">C23+E23+G23</f>
        <v>104</v>
      </c>
      <c r="K23" s="19"/>
      <c r="L23" s="19"/>
    </row>
    <row r="24" spans="1:12" x14ac:dyDescent="0.25">
      <c r="A24" s="12">
        <f>A23+1</f>
        <v>16</v>
      </c>
      <c r="B24" s="13" t="s">
        <v>22</v>
      </c>
      <c r="C24" s="232">
        <v>4</v>
      </c>
      <c r="D24" s="9"/>
      <c r="E24" s="13"/>
      <c r="F24" s="13"/>
      <c r="G24" s="232"/>
      <c r="H24" s="13"/>
      <c r="I24" s="294">
        <f t="shared" si="2"/>
        <v>4</v>
      </c>
    </row>
    <row r="25" spans="1:12" s="99" customFormat="1" x14ac:dyDescent="0.25">
      <c r="A25" s="97"/>
      <c r="B25" s="98" t="s">
        <v>305</v>
      </c>
      <c r="C25" s="289"/>
      <c r="D25" s="97">
        <f>SUM(C22:C24)</f>
        <v>107</v>
      </c>
      <c r="E25" s="98"/>
      <c r="F25" s="97">
        <f>SUM(E22:E24)</f>
        <v>4</v>
      </c>
      <c r="G25" s="283"/>
      <c r="H25" s="97">
        <f>SUM(G22:G24)</f>
        <v>62</v>
      </c>
      <c r="I25" s="98">
        <f>D25+F25+H25</f>
        <v>173</v>
      </c>
      <c r="K25" s="99">
        <f>D25+H25</f>
        <v>169</v>
      </c>
    </row>
    <row r="26" spans="1:12" x14ac:dyDescent="0.25">
      <c r="A26" s="12"/>
      <c r="B26" s="13"/>
      <c r="C26" s="232"/>
      <c r="D26" s="9"/>
      <c r="E26" s="13"/>
      <c r="F26" s="13"/>
      <c r="G26" s="232"/>
      <c r="H26" s="13"/>
      <c r="I26" s="14"/>
    </row>
    <row r="27" spans="1:12" x14ac:dyDescent="0.25">
      <c r="A27" s="12"/>
      <c r="B27" s="14" t="s">
        <v>318</v>
      </c>
      <c r="C27" s="232"/>
      <c r="D27" s="9"/>
      <c r="E27" s="13"/>
      <c r="F27" s="13"/>
      <c r="G27" s="232"/>
      <c r="H27" s="13"/>
      <c r="I27" s="14"/>
    </row>
    <row r="28" spans="1:12" x14ac:dyDescent="0.25">
      <c r="A28" s="12">
        <f>A24+1</f>
        <v>17</v>
      </c>
      <c r="B28" s="13" t="s">
        <v>6</v>
      </c>
      <c r="C28" s="232">
        <v>5</v>
      </c>
      <c r="E28" s="13"/>
      <c r="F28" s="13"/>
      <c r="G28" s="232"/>
      <c r="H28" s="13"/>
      <c r="I28" s="294">
        <f>C28+E28+G28</f>
        <v>5</v>
      </c>
      <c r="K28" s="19"/>
      <c r="L28" s="19"/>
    </row>
    <row r="29" spans="1:12" s="280" customFormat="1" x14ac:dyDescent="0.25">
      <c r="A29" s="278"/>
      <c r="B29" s="279"/>
      <c r="C29" s="290"/>
      <c r="D29" s="97">
        <f>C28</f>
        <v>5</v>
      </c>
      <c r="E29" s="279"/>
      <c r="F29" s="279"/>
      <c r="G29" s="290"/>
      <c r="H29" s="97"/>
      <c r="I29" s="98">
        <f>D29+F29+H29</f>
        <v>5</v>
      </c>
      <c r="K29" s="281"/>
      <c r="L29" s="281"/>
    </row>
    <row r="30" spans="1:12" x14ac:dyDescent="0.25">
      <c r="A30" s="12"/>
      <c r="B30" s="14" t="s">
        <v>319</v>
      </c>
      <c r="C30" s="232"/>
      <c r="D30" s="9"/>
      <c r="E30" s="13"/>
      <c r="F30" s="13"/>
      <c r="G30" s="232"/>
      <c r="H30" s="13"/>
      <c r="I30" s="14"/>
      <c r="K30" s="19"/>
      <c r="L30" s="19"/>
    </row>
    <row r="31" spans="1:12" x14ac:dyDescent="0.25">
      <c r="A31" s="12">
        <f>A28+1</f>
        <v>18</v>
      </c>
      <c r="B31" s="13" t="s">
        <v>45</v>
      </c>
      <c r="C31" s="232">
        <v>4</v>
      </c>
      <c r="E31" s="13"/>
      <c r="F31" s="13"/>
      <c r="G31" s="232">
        <v>2</v>
      </c>
      <c r="H31" s="13"/>
      <c r="I31" s="294">
        <f>C31+E31+G31</f>
        <v>6</v>
      </c>
    </row>
    <row r="32" spans="1:12" s="280" customFormat="1" x14ac:dyDescent="0.25">
      <c r="A32" s="278"/>
      <c r="B32" s="279"/>
      <c r="C32" s="290"/>
      <c r="D32" s="97">
        <f>C31</f>
        <v>4</v>
      </c>
      <c r="E32" s="279"/>
      <c r="F32" s="97"/>
      <c r="G32" s="290"/>
      <c r="H32" s="97">
        <f>G31</f>
        <v>2</v>
      </c>
      <c r="I32" s="98">
        <f>D32+F32+H32</f>
        <v>6</v>
      </c>
    </row>
    <row r="33" spans="1:12" x14ac:dyDescent="0.25">
      <c r="A33" s="12"/>
      <c r="B33" s="14" t="s">
        <v>317</v>
      </c>
      <c r="C33" s="232"/>
      <c r="D33" s="9"/>
      <c r="E33" s="13"/>
      <c r="F33" s="13"/>
      <c r="G33" s="232"/>
      <c r="H33" s="13"/>
      <c r="I33" s="14"/>
    </row>
    <row r="34" spans="1:12" x14ac:dyDescent="0.25">
      <c r="A34" s="12">
        <f>A31+1</f>
        <v>19</v>
      </c>
      <c r="B34" s="13" t="s">
        <v>50</v>
      </c>
      <c r="C34" s="232">
        <v>2</v>
      </c>
      <c r="E34" s="13"/>
      <c r="F34" s="13"/>
      <c r="G34" s="232"/>
      <c r="H34" s="13"/>
      <c r="I34" s="294">
        <f>C34+E34+G34</f>
        <v>2</v>
      </c>
    </row>
    <row r="35" spans="1:12" s="99" customFormat="1" x14ac:dyDescent="0.25">
      <c r="A35" s="97"/>
      <c r="B35" s="98"/>
      <c r="C35" s="283"/>
      <c r="D35" s="97">
        <f>C34</f>
        <v>2</v>
      </c>
      <c r="E35" s="98"/>
      <c r="F35" s="98"/>
      <c r="G35" s="283"/>
      <c r="H35" s="97"/>
      <c r="I35" s="98">
        <f>D35+F35+H35</f>
        <v>2</v>
      </c>
    </row>
    <row r="36" spans="1:12" s="20" customFormat="1" x14ac:dyDescent="0.25">
      <c r="A36" s="9"/>
      <c r="B36" s="14" t="s">
        <v>309</v>
      </c>
      <c r="C36" s="282"/>
      <c r="D36" s="9"/>
      <c r="E36" s="14"/>
      <c r="F36" s="14"/>
      <c r="G36" s="282"/>
      <c r="H36" s="9"/>
      <c r="I36" s="14"/>
    </row>
    <row r="37" spans="1:12" x14ac:dyDescent="0.25">
      <c r="A37" s="12">
        <f>A34+1</f>
        <v>20</v>
      </c>
      <c r="B37" s="13" t="s">
        <v>7</v>
      </c>
      <c r="C37" s="232">
        <v>3</v>
      </c>
      <c r="D37" s="9"/>
      <c r="E37" s="13"/>
      <c r="F37" s="13"/>
      <c r="G37" s="232">
        <v>2</v>
      </c>
      <c r="H37" s="13"/>
      <c r="I37" s="294">
        <f t="shared" ref="I37:I38" si="3">C37+E37+G37</f>
        <v>5</v>
      </c>
    </row>
    <row r="38" spans="1:12" x14ac:dyDescent="0.25">
      <c r="A38" s="12">
        <f>A37+1</f>
        <v>21</v>
      </c>
      <c r="B38" s="13" t="s">
        <v>8</v>
      </c>
      <c r="C38" s="232">
        <v>30</v>
      </c>
      <c r="D38" s="9"/>
      <c r="E38" s="13"/>
      <c r="F38" s="13"/>
      <c r="G38" s="232">
        <f>10-1-1</f>
        <v>8</v>
      </c>
      <c r="H38" s="13"/>
      <c r="I38" s="294">
        <f t="shared" si="3"/>
        <v>38</v>
      </c>
    </row>
    <row r="39" spans="1:12" s="99" customFormat="1" x14ac:dyDescent="0.25">
      <c r="A39" s="97"/>
      <c r="B39" s="98" t="s">
        <v>308</v>
      </c>
      <c r="C39" s="283"/>
      <c r="D39" s="97">
        <f>SUM(C37:C38)</f>
        <v>33</v>
      </c>
      <c r="E39" s="97"/>
      <c r="F39" s="97"/>
      <c r="G39" s="283"/>
      <c r="H39" s="97">
        <f>SUM(G37:G38)</f>
        <v>10</v>
      </c>
      <c r="I39" s="98">
        <f>D39+F39+H39</f>
        <v>43</v>
      </c>
    </row>
    <row r="40" spans="1:12" s="20" customFormat="1" x14ac:dyDescent="0.25">
      <c r="A40" s="9"/>
      <c r="B40" s="14"/>
      <c r="C40" s="282"/>
      <c r="D40" s="9"/>
      <c r="E40" s="9"/>
      <c r="F40" s="9"/>
      <c r="G40" s="282"/>
      <c r="H40" s="9"/>
      <c r="I40" s="14"/>
    </row>
    <row r="41" spans="1:12" s="20" customFormat="1" x14ac:dyDescent="0.25">
      <c r="A41" s="9"/>
      <c r="B41" s="14" t="s">
        <v>310</v>
      </c>
      <c r="C41" s="282"/>
      <c r="D41" s="9"/>
      <c r="E41" s="9"/>
      <c r="F41" s="9"/>
      <c r="G41" s="282"/>
      <c r="H41" s="9"/>
      <c r="I41" s="14"/>
    </row>
    <row r="42" spans="1:12" x14ac:dyDescent="0.25">
      <c r="A42" s="12">
        <f>A38+1</f>
        <v>22</v>
      </c>
      <c r="B42" s="13" t="s">
        <v>38</v>
      </c>
      <c r="C42" s="232">
        <v>12</v>
      </c>
      <c r="E42" s="13"/>
      <c r="F42" s="13"/>
      <c r="G42" s="232">
        <v>14</v>
      </c>
      <c r="H42" s="13"/>
      <c r="I42" s="294">
        <f t="shared" ref="I42" si="4">C42+E42+G42</f>
        <v>26</v>
      </c>
      <c r="K42" s="19"/>
      <c r="L42" s="19"/>
    </row>
    <row r="43" spans="1:12" s="280" customFormat="1" x14ac:dyDescent="0.25">
      <c r="A43" s="278"/>
      <c r="B43" s="279"/>
      <c r="C43" s="283"/>
      <c r="D43" s="97">
        <f>C42</f>
        <v>12</v>
      </c>
      <c r="E43" s="279"/>
      <c r="F43" s="279"/>
      <c r="G43" s="290"/>
      <c r="H43" s="97">
        <f>G42</f>
        <v>14</v>
      </c>
      <c r="I43" s="98">
        <f>D43+F43+H43</f>
        <v>26</v>
      </c>
      <c r="K43" s="281"/>
      <c r="L43" s="281"/>
    </row>
    <row r="44" spans="1:12" x14ac:dyDescent="0.25">
      <c r="A44" s="12"/>
      <c r="B44" s="14" t="s">
        <v>311</v>
      </c>
      <c r="C44" s="232"/>
      <c r="D44" s="9"/>
      <c r="E44" s="13"/>
      <c r="F44" s="13"/>
      <c r="G44" s="232"/>
      <c r="H44" s="13"/>
      <c r="I44" s="14"/>
      <c r="K44" s="19"/>
      <c r="L44" s="19"/>
    </row>
    <row r="45" spans="1:12" x14ac:dyDescent="0.25">
      <c r="A45" s="12">
        <f>A42+1</f>
        <v>23</v>
      </c>
      <c r="B45" s="13" t="s">
        <v>48</v>
      </c>
      <c r="C45" s="232">
        <v>1</v>
      </c>
      <c r="D45" s="9"/>
      <c r="E45" s="13"/>
      <c r="F45" s="13"/>
      <c r="G45" s="232"/>
      <c r="H45" s="13"/>
      <c r="I45" s="294">
        <f t="shared" ref="I45" si="5">C45+E45+G45</f>
        <v>1</v>
      </c>
    </row>
    <row r="46" spans="1:12" s="99" customFormat="1" x14ac:dyDescent="0.25">
      <c r="A46" s="97"/>
      <c r="B46" s="98"/>
      <c r="C46" s="283"/>
      <c r="D46" s="97">
        <f>SUM(C45)</f>
        <v>1</v>
      </c>
      <c r="E46" s="98"/>
      <c r="F46" s="98"/>
      <c r="G46" s="283"/>
      <c r="H46" s="97"/>
      <c r="I46" s="98">
        <f>D46+F46+H46</f>
        <v>1</v>
      </c>
    </row>
    <row r="47" spans="1:12" s="20" customFormat="1" x14ac:dyDescent="0.25">
      <c r="A47" s="9"/>
      <c r="B47" s="14" t="s">
        <v>68</v>
      </c>
      <c r="C47" s="282"/>
      <c r="D47" s="9"/>
      <c r="E47" s="14"/>
      <c r="F47" s="14"/>
      <c r="G47" s="282"/>
      <c r="H47" s="9"/>
      <c r="I47" s="14"/>
    </row>
    <row r="48" spans="1:12" x14ac:dyDescent="0.25">
      <c r="A48" s="12">
        <f>A45</f>
        <v>23</v>
      </c>
      <c r="B48" s="13" t="s">
        <v>39</v>
      </c>
      <c r="C48" s="232">
        <v>2</v>
      </c>
      <c r="D48" s="9"/>
      <c r="E48" s="13"/>
      <c r="F48" s="13"/>
      <c r="G48" s="232"/>
      <c r="H48" s="13"/>
      <c r="I48" s="294">
        <f t="shared" ref="I48:I50" si="6">C48+E48+G48</f>
        <v>2</v>
      </c>
      <c r="K48" s="19"/>
      <c r="L48" s="19"/>
    </row>
    <row r="49" spans="1:12" x14ac:dyDescent="0.25">
      <c r="A49" s="12">
        <f>A48+1</f>
        <v>24</v>
      </c>
      <c r="B49" s="13" t="s">
        <v>40</v>
      </c>
      <c r="C49" s="232">
        <v>1</v>
      </c>
      <c r="D49" s="9"/>
      <c r="E49" s="13"/>
      <c r="F49" s="13"/>
      <c r="G49" s="232"/>
      <c r="H49" s="13"/>
      <c r="I49" s="294">
        <f t="shared" si="6"/>
        <v>1</v>
      </c>
      <c r="K49" s="19"/>
      <c r="L49" s="19"/>
    </row>
    <row r="50" spans="1:12" x14ac:dyDescent="0.25">
      <c r="A50" s="12">
        <f t="shared" ref="A50:A78" si="7">A49+1</f>
        <v>25</v>
      </c>
      <c r="B50" s="13" t="s">
        <v>88</v>
      </c>
      <c r="C50" s="232">
        <v>3</v>
      </c>
      <c r="D50" s="9"/>
      <c r="E50" s="13"/>
      <c r="F50" s="13"/>
      <c r="G50" s="232">
        <v>1</v>
      </c>
      <c r="H50" s="9"/>
      <c r="I50" s="294">
        <f t="shared" si="6"/>
        <v>4</v>
      </c>
    </row>
    <row r="51" spans="1:12" s="280" customFormat="1" x14ac:dyDescent="0.25">
      <c r="A51" s="278"/>
      <c r="B51" s="279"/>
      <c r="C51" s="290"/>
      <c r="D51" s="97">
        <f>SUM(C48:C50)</f>
        <v>6</v>
      </c>
      <c r="E51" s="279"/>
      <c r="F51" s="279"/>
      <c r="G51" s="290"/>
      <c r="H51" s="97">
        <f>SUM(G48:G50)</f>
        <v>1</v>
      </c>
      <c r="I51" s="98">
        <f>D51+F51+H51</f>
        <v>7</v>
      </c>
    </row>
    <row r="52" spans="1:12" x14ac:dyDescent="0.25">
      <c r="A52" s="12"/>
      <c r="B52" s="14" t="s">
        <v>312</v>
      </c>
      <c r="C52" s="232"/>
      <c r="D52" s="9"/>
      <c r="E52" s="13"/>
      <c r="F52" s="13"/>
      <c r="G52" s="232"/>
      <c r="H52" s="13"/>
      <c r="I52" s="14"/>
    </row>
    <row r="53" spans="1:12" x14ac:dyDescent="0.25">
      <c r="A53" s="12">
        <f>A50+1</f>
        <v>26</v>
      </c>
      <c r="B53" s="13" t="s">
        <v>41</v>
      </c>
      <c r="C53" s="232">
        <v>2</v>
      </c>
      <c r="D53" s="9"/>
      <c r="E53" s="13">
        <v>1</v>
      </c>
      <c r="F53" s="13"/>
      <c r="G53" s="232">
        <v>4</v>
      </c>
      <c r="H53" s="13"/>
      <c r="I53" s="294">
        <f t="shared" ref="I53:I54" si="8">C53+E53+G53</f>
        <v>7</v>
      </c>
      <c r="K53" s="19"/>
      <c r="L53" s="19"/>
    </row>
    <row r="54" spans="1:12" x14ac:dyDescent="0.25">
      <c r="A54" s="12">
        <f>A53+1</f>
        <v>27</v>
      </c>
      <c r="B54" s="13" t="s">
        <v>339</v>
      </c>
      <c r="C54" s="232"/>
      <c r="D54" s="9"/>
      <c r="E54" s="13"/>
      <c r="F54" s="13"/>
      <c r="G54" s="232">
        <v>1</v>
      </c>
      <c r="H54" s="13"/>
      <c r="I54" s="294">
        <f t="shared" si="8"/>
        <v>1</v>
      </c>
      <c r="K54" s="19"/>
      <c r="L54" s="19"/>
    </row>
    <row r="55" spans="1:12" s="280" customFormat="1" x14ac:dyDescent="0.25">
      <c r="A55" s="278"/>
      <c r="B55" s="279"/>
      <c r="C55" s="290"/>
      <c r="D55" s="97">
        <f>SUM(C52:C54)</f>
        <v>2</v>
      </c>
      <c r="E55" s="279"/>
      <c r="F55" s="279"/>
      <c r="G55" s="290"/>
      <c r="H55" s="97">
        <f>SUM(G52:G54)</f>
        <v>5</v>
      </c>
      <c r="I55" s="98">
        <f>D55+F55+H55</f>
        <v>7</v>
      </c>
    </row>
    <row r="56" spans="1:12" x14ac:dyDescent="0.25">
      <c r="A56" s="12"/>
      <c r="B56" s="14" t="s">
        <v>491</v>
      </c>
      <c r="C56" s="232"/>
      <c r="D56" s="9"/>
      <c r="E56" s="13"/>
      <c r="F56" s="13"/>
      <c r="G56" s="232"/>
      <c r="H56" s="13"/>
      <c r="I56" s="14"/>
    </row>
    <row r="57" spans="1:12" x14ac:dyDescent="0.25">
      <c r="A57" s="12">
        <f>A54+1</f>
        <v>28</v>
      </c>
      <c r="B57" s="13" t="s">
        <v>492</v>
      </c>
      <c r="C57" s="232">
        <v>1</v>
      </c>
      <c r="D57" s="9"/>
      <c r="E57" s="13">
        <v>1</v>
      </c>
      <c r="F57" s="13"/>
      <c r="G57" s="232">
        <v>4</v>
      </c>
      <c r="H57" s="13"/>
      <c r="I57" s="294">
        <f t="shared" ref="I57" si="9">C57+E57+G57</f>
        <v>6</v>
      </c>
      <c r="K57" s="19"/>
      <c r="L57" s="19"/>
    </row>
    <row r="58" spans="1:12" s="280" customFormat="1" x14ac:dyDescent="0.25">
      <c r="A58" s="278"/>
      <c r="B58" s="279"/>
      <c r="C58" s="290"/>
      <c r="D58" s="97">
        <f>SUM(C57)</f>
        <v>1</v>
      </c>
      <c r="E58" s="279"/>
      <c r="F58" s="97">
        <f>SUM(E53:E54)</f>
        <v>1</v>
      </c>
      <c r="G58" s="290"/>
      <c r="H58" s="97">
        <f>SUM(G53:G54)</f>
        <v>5</v>
      </c>
      <c r="I58" s="98">
        <f>D58+F58+H58</f>
        <v>7</v>
      </c>
      <c r="K58" s="281"/>
      <c r="L58" s="281"/>
    </row>
    <row r="59" spans="1:12" x14ac:dyDescent="0.25">
      <c r="A59" s="12"/>
      <c r="B59" s="14" t="s">
        <v>306</v>
      </c>
      <c r="C59" s="232"/>
      <c r="D59" s="9"/>
      <c r="E59" s="13"/>
      <c r="F59" s="13"/>
      <c r="G59" s="232"/>
      <c r="H59" s="13"/>
      <c r="I59" s="14"/>
      <c r="K59" s="19"/>
      <c r="L59" s="19"/>
    </row>
    <row r="60" spans="1:12" x14ac:dyDescent="0.25">
      <c r="A60" s="12">
        <f>A57+1</f>
        <v>29</v>
      </c>
      <c r="B60" s="13" t="s">
        <v>35</v>
      </c>
      <c r="C60" s="232">
        <v>6</v>
      </c>
      <c r="D60" s="9"/>
      <c r="E60" s="13"/>
      <c r="F60" s="13"/>
      <c r="G60" s="232">
        <v>5</v>
      </c>
      <c r="H60" s="13"/>
      <c r="I60" s="294">
        <f t="shared" ref="I60:I62" si="10">C60+E60+G60</f>
        <v>11</v>
      </c>
    </row>
    <row r="61" spans="1:12" x14ac:dyDescent="0.25">
      <c r="A61" s="12">
        <f t="shared" si="7"/>
        <v>30</v>
      </c>
      <c r="B61" s="13" t="s">
        <v>92</v>
      </c>
      <c r="C61" s="232">
        <v>7</v>
      </c>
      <c r="D61" s="9"/>
      <c r="E61" s="13"/>
      <c r="F61" s="13"/>
      <c r="G61" s="232">
        <v>5</v>
      </c>
      <c r="H61" s="13"/>
      <c r="I61" s="294">
        <f t="shared" si="10"/>
        <v>12</v>
      </c>
    </row>
    <row r="62" spans="1:12" x14ac:dyDescent="0.25">
      <c r="A62" s="12">
        <f t="shared" si="7"/>
        <v>31</v>
      </c>
      <c r="B62" s="13" t="s">
        <v>94</v>
      </c>
      <c r="C62" s="232">
        <v>4</v>
      </c>
      <c r="D62" s="9"/>
      <c r="E62" s="13"/>
      <c r="F62" s="13"/>
      <c r="G62" s="232">
        <v>3</v>
      </c>
      <c r="H62" s="13"/>
      <c r="I62" s="294">
        <f t="shared" si="10"/>
        <v>7</v>
      </c>
    </row>
    <row r="63" spans="1:12" s="280" customFormat="1" x14ac:dyDescent="0.25">
      <c r="A63" s="278"/>
      <c r="B63" s="279"/>
      <c r="C63" s="290"/>
      <c r="D63" s="97">
        <f>SUM(C60:C62)</f>
        <v>17</v>
      </c>
      <c r="E63" s="279"/>
      <c r="F63" s="279"/>
      <c r="G63" s="283"/>
      <c r="H63" s="97">
        <f>SUM(G60:G62)</f>
        <v>13</v>
      </c>
      <c r="I63" s="98">
        <f>D63+F63+H63</f>
        <v>30</v>
      </c>
    </row>
    <row r="64" spans="1:12" x14ac:dyDescent="0.25">
      <c r="A64" s="12"/>
      <c r="B64" s="14" t="s">
        <v>313</v>
      </c>
      <c r="C64" s="232"/>
      <c r="D64" s="9"/>
      <c r="E64" s="13"/>
      <c r="F64" s="13"/>
      <c r="G64" s="232"/>
      <c r="H64" s="13"/>
      <c r="I64" s="14"/>
    </row>
    <row r="65" spans="1:9" x14ac:dyDescent="0.25">
      <c r="A65" s="12">
        <f>A62+1</f>
        <v>32</v>
      </c>
      <c r="B65" s="13" t="s">
        <v>289</v>
      </c>
      <c r="C65" s="232">
        <v>1</v>
      </c>
      <c r="D65" s="9"/>
      <c r="E65" s="13"/>
      <c r="F65" s="13"/>
      <c r="G65" s="232"/>
      <c r="H65" s="13"/>
      <c r="I65" s="294">
        <f t="shared" ref="I65:I68" si="11">C65+E65+G65</f>
        <v>1</v>
      </c>
    </row>
    <row r="66" spans="1:9" x14ac:dyDescent="0.25">
      <c r="A66" s="12">
        <f t="shared" si="7"/>
        <v>33</v>
      </c>
      <c r="B66" s="13" t="s">
        <v>290</v>
      </c>
      <c r="C66" s="232">
        <v>3</v>
      </c>
      <c r="D66" s="9"/>
      <c r="E66" s="13"/>
      <c r="F66" s="13"/>
      <c r="G66" s="232"/>
      <c r="H66" s="13"/>
      <c r="I66" s="294">
        <f t="shared" si="11"/>
        <v>3</v>
      </c>
    </row>
    <row r="67" spans="1:9" x14ac:dyDescent="0.25">
      <c r="A67" s="12">
        <f t="shared" si="7"/>
        <v>34</v>
      </c>
      <c r="B67" s="13" t="s">
        <v>291</v>
      </c>
      <c r="C67" s="232">
        <v>1</v>
      </c>
      <c r="D67" s="9"/>
      <c r="E67" s="13"/>
      <c r="F67" s="13"/>
      <c r="G67" s="232"/>
      <c r="H67" s="13"/>
      <c r="I67" s="294">
        <f t="shared" si="11"/>
        <v>1</v>
      </c>
    </row>
    <row r="68" spans="1:9" x14ac:dyDescent="0.25">
      <c r="A68" s="12">
        <f t="shared" si="7"/>
        <v>35</v>
      </c>
      <c r="B68" s="13" t="s">
        <v>292</v>
      </c>
      <c r="C68" s="232">
        <v>5</v>
      </c>
      <c r="D68" s="9"/>
      <c r="E68" s="13"/>
      <c r="F68" s="13"/>
      <c r="G68" s="232">
        <v>1</v>
      </c>
      <c r="H68" s="13"/>
      <c r="I68" s="294">
        <f t="shared" si="11"/>
        <v>6</v>
      </c>
    </row>
    <row r="69" spans="1:9" s="280" customFormat="1" x14ac:dyDescent="0.25">
      <c r="A69" s="278"/>
      <c r="B69" s="279"/>
      <c r="C69" s="290"/>
      <c r="D69" s="97">
        <f>SUM(C65:C68)</f>
        <v>10</v>
      </c>
      <c r="E69" s="279"/>
      <c r="F69" s="279"/>
      <c r="G69" s="290"/>
      <c r="H69" s="97">
        <f>SUM(G65:G68)</f>
        <v>1</v>
      </c>
      <c r="I69" s="98">
        <f>D69+F69+H69</f>
        <v>11</v>
      </c>
    </row>
    <row r="70" spans="1:9" x14ac:dyDescent="0.25">
      <c r="A70" s="12"/>
      <c r="B70" s="14" t="s">
        <v>314</v>
      </c>
      <c r="C70" s="232"/>
      <c r="D70" s="9"/>
      <c r="E70" s="13"/>
      <c r="F70" s="13"/>
      <c r="G70" s="232"/>
      <c r="H70" s="13"/>
      <c r="I70" s="14"/>
    </row>
    <row r="71" spans="1:9" x14ac:dyDescent="0.25">
      <c r="A71" s="12">
        <f>A68+1</f>
        <v>36</v>
      </c>
      <c r="B71" s="13" t="s">
        <v>400</v>
      </c>
      <c r="C71" s="232">
        <v>2</v>
      </c>
      <c r="D71" s="9"/>
      <c r="E71" s="13"/>
      <c r="F71" s="13"/>
      <c r="G71" s="232">
        <v>1</v>
      </c>
      <c r="H71" s="13"/>
      <c r="I71" s="294">
        <f t="shared" ref="I71:I73" si="12">C71+E71+G71</f>
        <v>3</v>
      </c>
    </row>
    <row r="72" spans="1:9" x14ac:dyDescent="0.25">
      <c r="A72" s="12">
        <f>A71+1</f>
        <v>37</v>
      </c>
      <c r="B72" s="13" t="s">
        <v>14</v>
      </c>
      <c r="C72" s="232">
        <v>7</v>
      </c>
      <c r="D72" s="9"/>
      <c r="E72" s="13"/>
      <c r="F72" s="13"/>
      <c r="G72" s="232">
        <v>5</v>
      </c>
      <c r="H72" s="13"/>
      <c r="I72" s="294">
        <f t="shared" si="12"/>
        <v>12</v>
      </c>
    </row>
    <row r="73" spans="1:9" x14ac:dyDescent="0.25">
      <c r="A73" s="12">
        <f t="shared" si="7"/>
        <v>38</v>
      </c>
      <c r="B73" s="13" t="s">
        <v>245</v>
      </c>
      <c r="C73" s="232">
        <v>5</v>
      </c>
      <c r="D73" s="9"/>
      <c r="E73" s="13"/>
      <c r="F73" s="13"/>
      <c r="G73" s="232"/>
      <c r="H73" s="13"/>
      <c r="I73" s="294">
        <f t="shared" si="12"/>
        <v>5</v>
      </c>
    </row>
    <row r="74" spans="1:9" s="280" customFormat="1" x14ac:dyDescent="0.25">
      <c r="A74" s="278"/>
      <c r="B74" s="279"/>
      <c r="C74" s="290"/>
      <c r="D74" s="97">
        <f>SUM(C71:C73)</f>
        <v>14</v>
      </c>
      <c r="E74" s="279"/>
      <c r="F74" s="279"/>
      <c r="G74" s="290"/>
      <c r="H74" s="97">
        <f>SUM(G71:G73)</f>
        <v>6</v>
      </c>
      <c r="I74" s="98">
        <f>D74+F74+H74</f>
        <v>20</v>
      </c>
    </row>
    <row r="75" spans="1:9" x14ac:dyDescent="0.25">
      <c r="A75" s="12"/>
      <c r="B75" s="14" t="s">
        <v>315</v>
      </c>
      <c r="C75" s="232"/>
      <c r="D75" s="9"/>
      <c r="E75" s="13"/>
      <c r="F75" s="13"/>
      <c r="G75" s="232"/>
      <c r="H75" s="13"/>
      <c r="I75" s="14"/>
    </row>
    <row r="76" spans="1:9" x14ac:dyDescent="0.25">
      <c r="A76" s="12">
        <f>A73+1</f>
        <v>39</v>
      </c>
      <c r="B76" s="13" t="s">
        <v>16</v>
      </c>
      <c r="C76" s="232">
        <v>4</v>
      </c>
      <c r="D76" s="9"/>
      <c r="E76" s="13"/>
      <c r="F76" s="13"/>
      <c r="G76" s="232">
        <v>2</v>
      </c>
      <c r="H76" s="13"/>
      <c r="I76" s="294">
        <f t="shared" ref="I76:I78" si="13">C76+E76+G76</f>
        <v>6</v>
      </c>
    </row>
    <row r="77" spans="1:9" x14ac:dyDescent="0.25">
      <c r="A77" s="12">
        <f t="shared" si="7"/>
        <v>40</v>
      </c>
      <c r="B77" s="13" t="s">
        <v>17</v>
      </c>
      <c r="C77" s="232">
        <v>2</v>
      </c>
      <c r="D77" s="9"/>
      <c r="E77" s="13"/>
      <c r="F77" s="13"/>
      <c r="G77" s="232"/>
      <c r="H77" s="13"/>
      <c r="I77" s="294">
        <f t="shared" si="13"/>
        <v>2</v>
      </c>
    </row>
    <row r="78" spans="1:9" x14ac:dyDescent="0.25">
      <c r="A78" s="12">
        <f t="shared" si="7"/>
        <v>41</v>
      </c>
      <c r="B78" s="13" t="s">
        <v>51</v>
      </c>
      <c r="C78" s="232">
        <v>1</v>
      </c>
      <c r="D78" s="9"/>
      <c r="E78" s="13"/>
      <c r="F78" s="13"/>
      <c r="G78" s="232"/>
      <c r="H78" s="13"/>
      <c r="I78" s="294">
        <f t="shared" si="13"/>
        <v>1</v>
      </c>
    </row>
    <row r="79" spans="1:9" s="280" customFormat="1" x14ac:dyDescent="0.25">
      <c r="A79" s="278"/>
      <c r="B79" s="279"/>
      <c r="C79" s="290"/>
      <c r="D79" s="97">
        <f>SUM(C76:C78)</f>
        <v>7</v>
      </c>
      <c r="E79" s="279"/>
      <c r="F79" s="279"/>
      <c r="G79" s="290"/>
      <c r="H79" s="97">
        <f>SUM(G76:G78)</f>
        <v>2</v>
      </c>
      <c r="I79" s="98">
        <f>D79+F79+H79</f>
        <v>9</v>
      </c>
    </row>
    <row r="80" spans="1:9" x14ac:dyDescent="0.25">
      <c r="A80" s="12"/>
      <c r="B80" s="14" t="s">
        <v>316</v>
      </c>
      <c r="C80" s="232"/>
      <c r="D80" s="9"/>
      <c r="E80" s="13"/>
      <c r="F80" s="13"/>
      <c r="G80" s="232"/>
      <c r="H80" s="13"/>
      <c r="I80" s="14"/>
    </row>
    <row r="81" spans="1:9" x14ac:dyDescent="0.25">
      <c r="A81" s="12">
        <f>A78+1</f>
        <v>42</v>
      </c>
      <c r="B81" s="13" t="s">
        <v>49</v>
      </c>
      <c r="C81" s="232">
        <v>4</v>
      </c>
      <c r="D81" s="9"/>
      <c r="E81" s="13">
        <v>1</v>
      </c>
      <c r="F81" s="13"/>
      <c r="G81" s="232">
        <v>1</v>
      </c>
      <c r="H81" s="13"/>
      <c r="I81" s="294">
        <f t="shared" ref="I81" si="14">C81+E81+G81</f>
        <v>6</v>
      </c>
    </row>
    <row r="82" spans="1:9" x14ac:dyDescent="0.25">
      <c r="A82" s="12">
        <f>A81+1</f>
        <v>43</v>
      </c>
      <c r="B82" s="13" t="s">
        <v>493</v>
      </c>
      <c r="C82" s="232">
        <v>1</v>
      </c>
      <c r="D82" s="9"/>
      <c r="E82" s="13"/>
      <c r="F82" s="13"/>
      <c r="G82" s="232"/>
      <c r="H82" s="13"/>
      <c r="I82" s="294"/>
    </row>
    <row r="83" spans="1:9" s="99" customFormat="1" x14ac:dyDescent="0.25">
      <c r="A83" s="97"/>
      <c r="B83" s="98"/>
      <c r="C83" s="283"/>
      <c r="D83" s="97">
        <f>SUM(C81:C82)</f>
        <v>5</v>
      </c>
      <c r="E83" s="98"/>
      <c r="F83" s="97">
        <f>E81</f>
        <v>1</v>
      </c>
      <c r="G83" s="283"/>
      <c r="H83" s="97">
        <f>G81</f>
        <v>1</v>
      </c>
      <c r="I83" s="98">
        <f>D83+F83+H83</f>
        <v>7</v>
      </c>
    </row>
    <row r="84" spans="1:9" s="20" customFormat="1" x14ac:dyDescent="0.25">
      <c r="A84" s="12">
        <f>A82+1</f>
        <v>44</v>
      </c>
      <c r="B84" s="14" t="s">
        <v>326</v>
      </c>
      <c r="C84" s="282"/>
      <c r="D84" s="9"/>
      <c r="E84" s="14"/>
      <c r="F84" s="14"/>
      <c r="G84" s="282"/>
      <c r="H84" s="9"/>
      <c r="I84" s="14"/>
    </row>
    <row r="85" spans="1:9" s="20" customFormat="1" x14ac:dyDescent="0.25">
      <c r="A85" s="9"/>
      <c r="B85" s="16" t="s">
        <v>327</v>
      </c>
      <c r="C85" s="107">
        <v>2</v>
      </c>
      <c r="D85" s="9"/>
      <c r="E85" s="14"/>
      <c r="F85" s="14"/>
      <c r="G85" s="282"/>
      <c r="H85" s="9"/>
      <c r="I85" s="294">
        <f t="shared" ref="I85:I87" si="15">C85+E85+G85</f>
        <v>2</v>
      </c>
    </row>
    <row r="86" spans="1:9" s="99" customFormat="1" x14ac:dyDescent="0.25">
      <c r="A86" s="97"/>
      <c r="B86" s="98"/>
      <c r="C86" s="283"/>
      <c r="D86" s="97">
        <f>C85</f>
        <v>2</v>
      </c>
      <c r="E86" s="98"/>
      <c r="F86" s="98"/>
      <c r="G86" s="283"/>
      <c r="H86" s="97"/>
      <c r="I86" s="98">
        <f>D86+F86+H86</f>
        <v>2</v>
      </c>
    </row>
    <row r="87" spans="1:9" s="20" customFormat="1" x14ac:dyDescent="0.25">
      <c r="A87" s="9">
        <v>47</v>
      </c>
      <c r="B87" s="14" t="s">
        <v>370</v>
      </c>
      <c r="C87" s="107">
        <v>1</v>
      </c>
      <c r="D87" s="9"/>
      <c r="E87" s="14"/>
      <c r="F87" s="14"/>
      <c r="G87" s="282"/>
      <c r="H87" s="9"/>
      <c r="I87" s="294">
        <f t="shared" si="15"/>
        <v>1</v>
      </c>
    </row>
    <row r="88" spans="1:9" s="99" customFormat="1" x14ac:dyDescent="0.25">
      <c r="A88" s="97"/>
      <c r="B88" s="159"/>
      <c r="C88" s="284"/>
      <c r="D88" s="97">
        <f>C87</f>
        <v>1</v>
      </c>
      <c r="E88" s="98"/>
      <c r="F88" s="98"/>
      <c r="G88" s="283"/>
      <c r="H88" s="97"/>
      <c r="I88" s="98">
        <f>D88+F88+H88</f>
        <v>1</v>
      </c>
    </row>
    <row r="89" spans="1:9" s="20" customFormat="1" x14ac:dyDescent="0.25">
      <c r="A89" s="9"/>
      <c r="B89" s="14" t="s">
        <v>191</v>
      </c>
      <c r="C89" s="282"/>
      <c r="D89" s="9"/>
      <c r="E89" s="14"/>
      <c r="F89" s="14"/>
      <c r="G89" s="282"/>
      <c r="H89" s="9"/>
      <c r="I89" s="14"/>
    </row>
    <row r="90" spans="1:9" x14ac:dyDescent="0.25">
      <c r="A90" s="12">
        <f>A87+1</f>
        <v>48</v>
      </c>
      <c r="B90" s="13" t="s">
        <v>294</v>
      </c>
      <c r="C90" s="232">
        <v>1</v>
      </c>
      <c r="D90" s="9"/>
      <c r="E90" s="13"/>
      <c r="F90" s="13"/>
      <c r="G90" s="232"/>
      <c r="H90" s="13"/>
      <c r="I90" s="294">
        <f t="shared" ref="I90:I108" si="16">C90+E90+G90</f>
        <v>1</v>
      </c>
    </row>
    <row r="91" spans="1:9" x14ac:dyDescent="0.25">
      <c r="A91" s="70">
        <f>A90+1</f>
        <v>49</v>
      </c>
      <c r="B91" s="13" t="s">
        <v>328</v>
      </c>
      <c r="C91" s="232">
        <v>2</v>
      </c>
      <c r="D91" s="9"/>
      <c r="E91" s="13"/>
      <c r="F91" s="13"/>
      <c r="G91" s="232"/>
      <c r="H91" s="13"/>
      <c r="I91" s="294">
        <f t="shared" si="16"/>
        <v>2</v>
      </c>
    </row>
    <row r="92" spans="1:9" x14ac:dyDescent="0.25">
      <c r="A92" s="70">
        <f t="shared" ref="A92:A108" si="17">A91+1</f>
        <v>50</v>
      </c>
      <c r="B92" s="13" t="s">
        <v>440</v>
      </c>
      <c r="C92" s="232">
        <v>2</v>
      </c>
      <c r="D92" s="9"/>
      <c r="E92" s="13"/>
      <c r="F92" s="13"/>
      <c r="G92" s="232">
        <v>3</v>
      </c>
      <c r="H92" s="13"/>
      <c r="I92" s="294">
        <f t="shared" si="16"/>
        <v>5</v>
      </c>
    </row>
    <row r="93" spans="1:9" x14ac:dyDescent="0.25">
      <c r="A93" s="70">
        <f t="shared" si="17"/>
        <v>51</v>
      </c>
      <c r="B93" s="13" t="s">
        <v>488</v>
      </c>
      <c r="C93" s="232">
        <v>1</v>
      </c>
      <c r="D93" s="9"/>
      <c r="E93" s="13"/>
      <c r="F93" s="13"/>
      <c r="G93" s="232"/>
      <c r="H93" s="13"/>
      <c r="I93" s="294">
        <f t="shared" si="16"/>
        <v>1</v>
      </c>
    </row>
    <row r="94" spans="1:9" x14ac:dyDescent="0.25">
      <c r="A94" s="70">
        <f t="shared" si="17"/>
        <v>52</v>
      </c>
      <c r="B94" s="13" t="s">
        <v>391</v>
      </c>
      <c r="C94" s="232">
        <v>1</v>
      </c>
      <c r="D94" s="9"/>
      <c r="E94" s="13"/>
      <c r="F94" s="13"/>
      <c r="G94" s="232">
        <v>1</v>
      </c>
      <c r="H94" s="13"/>
      <c r="I94" s="294">
        <f t="shared" si="16"/>
        <v>2</v>
      </c>
    </row>
    <row r="95" spans="1:9" x14ac:dyDescent="0.25">
      <c r="A95" s="70">
        <f t="shared" si="17"/>
        <v>53</v>
      </c>
      <c r="B95" s="13" t="s">
        <v>441</v>
      </c>
      <c r="C95" s="232">
        <v>1</v>
      </c>
      <c r="D95" s="9"/>
      <c r="E95" s="13"/>
      <c r="F95" s="13"/>
      <c r="G95" s="232"/>
      <c r="H95" s="13"/>
      <c r="I95" s="294">
        <f t="shared" si="16"/>
        <v>1</v>
      </c>
    </row>
    <row r="96" spans="1:9" x14ac:dyDescent="0.25">
      <c r="A96" s="70">
        <f t="shared" si="17"/>
        <v>54</v>
      </c>
      <c r="B96" s="13" t="s">
        <v>373</v>
      </c>
      <c r="C96" s="232">
        <v>3</v>
      </c>
      <c r="D96" s="9"/>
      <c r="E96" s="13"/>
      <c r="F96" s="13"/>
      <c r="G96" s="232"/>
      <c r="H96" s="13"/>
      <c r="I96" s="294">
        <f t="shared" si="16"/>
        <v>3</v>
      </c>
    </row>
    <row r="97" spans="1:12" x14ac:dyDescent="0.25">
      <c r="A97" s="70">
        <f t="shared" si="17"/>
        <v>55</v>
      </c>
      <c r="B97" s="13" t="s">
        <v>296</v>
      </c>
      <c r="C97" s="232">
        <v>1</v>
      </c>
      <c r="D97" s="9"/>
      <c r="E97" s="13"/>
      <c r="F97" s="13"/>
      <c r="G97" s="232">
        <v>1</v>
      </c>
      <c r="H97" s="13"/>
      <c r="I97" s="294">
        <f t="shared" si="16"/>
        <v>2</v>
      </c>
    </row>
    <row r="98" spans="1:12" x14ac:dyDescent="0.25">
      <c r="A98" s="70">
        <f t="shared" si="17"/>
        <v>56</v>
      </c>
      <c r="B98" s="14" t="s">
        <v>442</v>
      </c>
      <c r="C98" s="232">
        <v>4</v>
      </c>
      <c r="D98" s="9"/>
      <c r="E98" s="13"/>
      <c r="F98" s="13"/>
      <c r="G98" s="232">
        <v>2</v>
      </c>
      <c r="H98" s="13"/>
      <c r="I98" s="294">
        <f t="shared" si="16"/>
        <v>6</v>
      </c>
    </row>
    <row r="99" spans="1:12" x14ac:dyDescent="0.25">
      <c r="A99" s="70">
        <f t="shared" si="17"/>
        <v>57</v>
      </c>
      <c r="B99" s="13" t="s">
        <v>443</v>
      </c>
      <c r="C99" s="232">
        <v>3</v>
      </c>
      <c r="D99" s="9"/>
      <c r="E99" s="13"/>
      <c r="F99" s="13"/>
      <c r="G99" s="232">
        <v>3</v>
      </c>
      <c r="H99" s="13"/>
      <c r="I99" s="294">
        <f t="shared" si="16"/>
        <v>6</v>
      </c>
    </row>
    <row r="100" spans="1:12" x14ac:dyDescent="0.25">
      <c r="A100" s="70">
        <f t="shared" si="17"/>
        <v>58</v>
      </c>
      <c r="B100" s="264" t="s">
        <v>486</v>
      </c>
      <c r="C100" s="232"/>
      <c r="D100" s="9"/>
      <c r="E100" s="13"/>
      <c r="F100" s="13"/>
      <c r="G100" s="232">
        <v>6</v>
      </c>
      <c r="H100" s="13"/>
      <c r="I100" s="294">
        <f t="shared" si="16"/>
        <v>6</v>
      </c>
    </row>
    <row r="101" spans="1:12" x14ac:dyDescent="0.25">
      <c r="A101" s="70">
        <f t="shared" si="17"/>
        <v>59</v>
      </c>
      <c r="B101" s="13" t="s">
        <v>58</v>
      </c>
      <c r="C101" s="232">
        <v>1</v>
      </c>
      <c r="D101" s="9"/>
      <c r="E101" s="13"/>
      <c r="F101" s="13"/>
      <c r="G101" s="232"/>
      <c r="H101" s="13"/>
      <c r="I101" s="294">
        <f t="shared" si="16"/>
        <v>1</v>
      </c>
    </row>
    <row r="102" spans="1:12" x14ac:dyDescent="0.25">
      <c r="A102" s="70">
        <f t="shared" si="17"/>
        <v>60</v>
      </c>
      <c r="B102" s="13" t="s">
        <v>487</v>
      </c>
      <c r="C102" s="232"/>
      <c r="D102" s="9"/>
      <c r="E102" s="13"/>
      <c r="F102" s="13"/>
      <c r="G102" s="232">
        <v>2</v>
      </c>
      <c r="H102" s="13"/>
      <c r="I102" s="294">
        <f t="shared" si="16"/>
        <v>2</v>
      </c>
    </row>
    <row r="103" spans="1:12" x14ac:dyDescent="0.25">
      <c r="A103" s="70">
        <f t="shared" si="17"/>
        <v>61</v>
      </c>
      <c r="B103" s="13" t="s">
        <v>445</v>
      </c>
      <c r="C103" s="232"/>
      <c r="D103" s="9"/>
      <c r="E103" s="13"/>
      <c r="F103" s="13"/>
      <c r="G103" s="232">
        <v>2</v>
      </c>
      <c r="H103" s="13"/>
      <c r="I103" s="294">
        <f t="shared" si="16"/>
        <v>2</v>
      </c>
    </row>
    <row r="104" spans="1:12" x14ac:dyDescent="0.25">
      <c r="A104" s="70">
        <f t="shared" si="17"/>
        <v>62</v>
      </c>
      <c r="B104" s="13" t="s">
        <v>273</v>
      </c>
      <c r="C104" s="232"/>
      <c r="D104" s="9"/>
      <c r="E104" s="13"/>
      <c r="F104" s="13"/>
      <c r="G104" s="232">
        <v>1</v>
      </c>
      <c r="H104" s="13"/>
      <c r="I104" s="294">
        <f t="shared" si="16"/>
        <v>1</v>
      </c>
    </row>
    <row r="105" spans="1:12" x14ac:dyDescent="0.25">
      <c r="A105" s="70">
        <f t="shared" si="17"/>
        <v>63</v>
      </c>
      <c r="B105" s="13" t="s">
        <v>244</v>
      </c>
      <c r="C105" s="232"/>
      <c r="D105" s="9"/>
      <c r="E105" s="13"/>
      <c r="F105" s="13"/>
      <c r="G105" s="232">
        <v>1</v>
      </c>
      <c r="H105" s="13"/>
      <c r="I105" s="294">
        <f t="shared" si="16"/>
        <v>1</v>
      </c>
      <c r="L105" s="3">
        <f>D110+H110</f>
        <v>541</v>
      </c>
    </row>
    <row r="106" spans="1:12" x14ac:dyDescent="0.25">
      <c r="A106" s="70">
        <f t="shared" si="17"/>
        <v>64</v>
      </c>
      <c r="B106" s="13" t="s">
        <v>103</v>
      </c>
      <c r="C106" s="232">
        <f>19-1-1-1</f>
        <v>16</v>
      </c>
      <c r="D106" s="9"/>
      <c r="E106" s="13"/>
      <c r="F106" s="13"/>
      <c r="G106" s="232">
        <v>80</v>
      </c>
      <c r="H106" s="13"/>
      <c r="I106" s="294">
        <f t="shared" si="16"/>
        <v>96</v>
      </c>
    </row>
    <row r="107" spans="1:12" x14ac:dyDescent="0.25">
      <c r="A107" s="70">
        <f t="shared" si="17"/>
        <v>65</v>
      </c>
      <c r="B107" s="13" t="s">
        <v>20</v>
      </c>
      <c r="C107" s="232">
        <v>1</v>
      </c>
      <c r="D107" s="9"/>
      <c r="E107" s="13"/>
      <c r="F107" s="13"/>
      <c r="G107" s="232"/>
      <c r="H107" s="13"/>
      <c r="I107" s="294">
        <f t="shared" si="16"/>
        <v>1</v>
      </c>
    </row>
    <row r="108" spans="1:12" x14ac:dyDescent="0.25">
      <c r="A108" s="70">
        <f t="shared" si="17"/>
        <v>66</v>
      </c>
      <c r="B108" s="13" t="s">
        <v>21</v>
      </c>
      <c r="C108" s="232">
        <v>1</v>
      </c>
      <c r="D108" s="9"/>
      <c r="E108" s="13"/>
      <c r="F108" s="13"/>
      <c r="G108" s="232"/>
      <c r="H108" s="13"/>
      <c r="I108" s="294">
        <f t="shared" si="16"/>
        <v>1</v>
      </c>
    </row>
    <row r="109" spans="1:12" s="99" customFormat="1" x14ac:dyDescent="0.25">
      <c r="A109" s="97"/>
      <c r="B109" s="98" t="s">
        <v>307</v>
      </c>
      <c r="C109" s="283"/>
      <c r="D109" s="97">
        <f>SUM(C90:C108)</f>
        <v>38</v>
      </c>
      <c r="E109" s="98"/>
      <c r="F109" s="97">
        <f>SUM(F5:F108)</f>
        <v>15</v>
      </c>
      <c r="G109" s="283"/>
      <c r="H109" s="97">
        <f>SUM(G90:G108)</f>
        <v>102</v>
      </c>
      <c r="I109" s="98"/>
    </row>
    <row r="110" spans="1:12" x14ac:dyDescent="0.25">
      <c r="A110" s="12"/>
      <c r="B110" s="14" t="s">
        <v>5</v>
      </c>
      <c r="C110" s="282"/>
      <c r="D110" s="9">
        <f>SUM(D5:D109)</f>
        <v>310</v>
      </c>
      <c r="E110" s="16"/>
      <c r="F110" s="9">
        <f>F109</f>
        <v>15</v>
      </c>
      <c r="G110" s="282"/>
      <c r="H110" s="9">
        <f>SUM(H5:H109)</f>
        <v>231</v>
      </c>
      <c r="I110" s="14">
        <f>D110+F110+H110</f>
        <v>556</v>
      </c>
      <c r="J110" s="68"/>
    </row>
    <row r="111" spans="1:12" x14ac:dyDescent="0.25">
      <c r="A111" s="29"/>
      <c r="B111" s="61"/>
      <c r="C111" s="291"/>
      <c r="D111" s="318"/>
      <c r="E111" s="27" t="s">
        <v>452</v>
      </c>
      <c r="F111" s="61">
        <f>D110+F110</f>
        <v>325</v>
      </c>
      <c r="I111" s="318">
        <f>D110+H110</f>
        <v>541</v>
      </c>
      <c r="J111" s="68" t="s">
        <v>453</v>
      </c>
    </row>
    <row r="112" spans="1:12" x14ac:dyDescent="0.25">
      <c r="A112" s="29"/>
      <c r="B112" s="61"/>
      <c r="C112" s="291"/>
      <c r="D112" s="318"/>
      <c r="E112" s="61"/>
      <c r="F112" s="61"/>
      <c r="G112" s="291"/>
      <c r="H112" s="318"/>
      <c r="I112" s="61"/>
    </row>
    <row r="113" spans="1:9" x14ac:dyDescent="0.25">
      <c r="A113" s="29"/>
      <c r="B113" s="61"/>
      <c r="C113" s="291"/>
      <c r="D113" s="3"/>
      <c r="E113" s="64"/>
      <c r="F113" s="320" t="s">
        <v>274</v>
      </c>
      <c r="H113" s="64"/>
      <c r="I113" s="64"/>
    </row>
    <row r="114" spans="1:9" x14ac:dyDescent="0.25">
      <c r="A114" s="29"/>
      <c r="B114" s="61"/>
      <c r="C114" s="291"/>
      <c r="D114" s="3"/>
      <c r="E114" s="43"/>
      <c r="F114" s="320" t="s">
        <v>145</v>
      </c>
      <c r="H114" s="320"/>
      <c r="I114" s="320"/>
    </row>
    <row r="115" spans="1:9" x14ac:dyDescent="0.25">
      <c r="A115" s="29"/>
      <c r="B115" s="61"/>
      <c r="C115" s="291"/>
      <c r="D115" s="3"/>
      <c r="E115" s="43"/>
      <c r="F115" s="43"/>
      <c r="G115" s="291"/>
      <c r="H115" s="320"/>
      <c r="I115" s="320"/>
    </row>
    <row r="116" spans="1:9" x14ac:dyDescent="0.25">
      <c r="A116" s="29"/>
      <c r="B116" s="61"/>
      <c r="C116" s="291"/>
      <c r="D116" s="3"/>
      <c r="E116" s="43"/>
      <c r="F116" s="43"/>
      <c r="G116" s="291"/>
      <c r="H116" s="321"/>
      <c r="I116" s="320"/>
    </row>
    <row r="117" spans="1:9" x14ac:dyDescent="0.25">
      <c r="A117" s="29"/>
      <c r="B117" s="61"/>
      <c r="C117" s="291"/>
      <c r="D117" s="3"/>
      <c r="E117" s="43"/>
      <c r="F117" s="43"/>
      <c r="G117" s="291"/>
      <c r="H117" s="321"/>
      <c r="I117" s="320"/>
    </row>
    <row r="118" spans="1:9" x14ac:dyDescent="0.25">
      <c r="C118" s="292"/>
      <c r="D118" s="3"/>
      <c r="E118" s="17"/>
      <c r="F118" s="199" t="s">
        <v>394</v>
      </c>
      <c r="I118" s="321"/>
    </row>
    <row r="119" spans="1:9" x14ac:dyDescent="0.25">
      <c r="D119" s="3"/>
      <c r="E119" s="17"/>
      <c r="F119" s="321" t="s">
        <v>395</v>
      </c>
      <c r="I119" s="321"/>
    </row>
    <row r="126" spans="1:9" x14ac:dyDescent="0.25">
      <c r="C126" s="293"/>
      <c r="D126" s="285"/>
    </row>
    <row r="127" spans="1:9" x14ac:dyDescent="0.25">
      <c r="B127" s="56"/>
      <c r="C127" s="293"/>
      <c r="D127" s="285"/>
      <c r="G127" s="293"/>
      <c r="H127" s="56"/>
    </row>
    <row r="128" spans="1:9" x14ac:dyDescent="0.25">
      <c r="B128" s="56"/>
      <c r="C128" s="293"/>
      <c r="D128" s="285"/>
    </row>
    <row r="129" spans="2:4" x14ac:dyDescent="0.25">
      <c r="B129" s="56"/>
      <c r="C129" s="293"/>
      <c r="D129" s="285"/>
    </row>
    <row r="130" spans="2:4" x14ac:dyDescent="0.25">
      <c r="B130" s="56"/>
      <c r="C130" s="293"/>
      <c r="D130" s="285"/>
    </row>
    <row r="131" spans="2:4" x14ac:dyDescent="0.25">
      <c r="B131" s="56"/>
      <c r="C131" s="293"/>
      <c r="D131" s="285"/>
    </row>
    <row r="132" spans="2:4" x14ac:dyDescent="0.25">
      <c r="B132" s="56"/>
      <c r="C132" s="293"/>
      <c r="D132" s="285"/>
    </row>
    <row r="133" spans="2:4" x14ac:dyDescent="0.25">
      <c r="C133" s="293"/>
      <c r="D133" s="285"/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6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H4" sqref="H4"/>
    </sheetView>
  </sheetViews>
  <sheetFormatPr defaultRowHeight="15" x14ac:dyDescent="0.25"/>
  <cols>
    <col min="1" max="1" width="5.42578125" style="1" customWidth="1"/>
    <col min="2" max="2" width="52.42578125" style="3" customWidth="1"/>
    <col min="3" max="3" width="16.5703125" style="3" customWidth="1"/>
    <col min="4" max="4" width="11.85546875" style="3" customWidth="1"/>
    <col min="5" max="5" width="12.42578125" style="3" customWidth="1"/>
    <col min="6" max="6" width="15.28515625" style="20" customWidth="1"/>
    <col min="7" max="7" width="11" style="3" customWidth="1"/>
    <col min="8" max="16384" width="9.140625" style="3"/>
  </cols>
  <sheetData>
    <row r="1" spans="1:15" x14ac:dyDescent="0.25">
      <c r="A1" s="18" t="s">
        <v>161</v>
      </c>
      <c r="B1" s="18"/>
      <c r="C1" s="64"/>
    </row>
    <row r="2" spans="1:15" s="6" customFormat="1" ht="29.25" customHeight="1" x14ac:dyDescent="0.25">
      <c r="A2" s="201" t="s">
        <v>0</v>
      </c>
      <c r="B2" s="201" t="s">
        <v>1</v>
      </c>
      <c r="C2" s="325" t="s">
        <v>145</v>
      </c>
      <c r="D2" s="326"/>
      <c r="E2" s="326"/>
      <c r="F2" s="327"/>
      <c r="G2" s="328" t="s">
        <v>146</v>
      </c>
    </row>
    <row r="3" spans="1:15" s="6" customFormat="1" ht="15" customHeight="1" x14ac:dyDescent="0.25">
      <c r="A3" s="201"/>
      <c r="B3" s="201"/>
      <c r="C3" s="201" t="s">
        <v>2</v>
      </c>
      <c r="D3" s="200" t="s">
        <v>105</v>
      </c>
      <c r="E3" s="201" t="s">
        <v>159</v>
      </c>
      <c r="F3" s="201" t="s">
        <v>5</v>
      </c>
      <c r="G3" s="328"/>
    </row>
    <row r="4" spans="1:15" s="67" customFormat="1" ht="15" customHeight="1" x14ac:dyDescent="0.25">
      <c r="A4" s="65" t="s">
        <v>147</v>
      </c>
      <c r="B4" s="65" t="s">
        <v>148</v>
      </c>
      <c r="C4" s="65" t="s">
        <v>149</v>
      </c>
      <c r="D4" s="66" t="s">
        <v>150</v>
      </c>
      <c r="E4" s="65" t="s">
        <v>151</v>
      </c>
      <c r="F4" s="65" t="s">
        <v>152</v>
      </c>
      <c r="G4" s="65" t="s">
        <v>153</v>
      </c>
    </row>
    <row r="5" spans="1:15" s="132" customFormat="1" ht="15" customHeight="1" x14ac:dyDescent="0.25">
      <c r="A5" s="22">
        <v>1</v>
      </c>
      <c r="B5" s="128" t="s">
        <v>37</v>
      </c>
      <c r="C5" s="22">
        <v>14</v>
      </c>
      <c r="D5" s="22"/>
      <c r="E5" s="129"/>
      <c r="F5" s="130">
        <f>C5+D5+E5</f>
        <v>14</v>
      </c>
      <c r="G5" s="131"/>
      <c r="H5" s="63"/>
      <c r="I5" s="63"/>
      <c r="J5" s="63"/>
      <c r="K5" s="63"/>
      <c r="L5" s="63"/>
      <c r="M5" s="63"/>
      <c r="N5" s="63"/>
    </row>
    <row r="6" spans="1:15" s="138" customFormat="1" ht="15" customHeight="1" x14ac:dyDescent="0.25">
      <c r="A6" s="135">
        <f>A5+1</f>
        <v>2</v>
      </c>
      <c r="B6" s="136" t="s">
        <v>23</v>
      </c>
      <c r="C6" s="137">
        <f>9+5</f>
        <v>14</v>
      </c>
      <c r="D6" s="137">
        <v>2</v>
      </c>
      <c r="E6" s="137"/>
      <c r="F6" s="137">
        <f t="shared" ref="F6:F28" si="0">C6+D6+E6</f>
        <v>16</v>
      </c>
      <c r="G6" s="136"/>
      <c r="H6" s="3"/>
      <c r="I6" s="3"/>
      <c r="J6" s="3"/>
      <c r="K6" s="3"/>
      <c r="L6" s="3"/>
      <c r="M6" s="3"/>
      <c r="N6" s="3"/>
    </row>
    <row r="7" spans="1:15" s="144" customFormat="1" x14ac:dyDescent="0.25">
      <c r="A7" s="141">
        <f t="shared" ref="A7:A28" si="1">A6+1</f>
        <v>3</v>
      </c>
      <c r="B7" s="142" t="s">
        <v>34</v>
      </c>
      <c r="C7" s="143">
        <v>3</v>
      </c>
      <c r="D7" s="143"/>
      <c r="E7" s="143"/>
      <c r="F7" s="143">
        <f t="shared" si="0"/>
        <v>3</v>
      </c>
      <c r="G7" s="142"/>
      <c r="H7" s="3"/>
      <c r="I7" s="3"/>
      <c r="J7" s="3"/>
      <c r="K7" s="3"/>
      <c r="L7" s="3"/>
      <c r="M7" s="3"/>
      <c r="N7" s="3"/>
    </row>
    <row r="8" spans="1:15" s="152" customFormat="1" ht="15" customHeight="1" x14ac:dyDescent="0.25">
      <c r="A8" s="149">
        <f t="shared" si="1"/>
        <v>4</v>
      </c>
      <c r="B8" s="150" t="s">
        <v>84</v>
      </c>
      <c r="C8" s="151">
        <v>22</v>
      </c>
      <c r="D8" s="151"/>
      <c r="E8" s="151">
        <v>13</v>
      </c>
      <c r="F8" s="151">
        <f t="shared" si="0"/>
        <v>35</v>
      </c>
      <c r="G8" s="150"/>
      <c r="H8" s="3"/>
      <c r="I8" s="3"/>
      <c r="J8" s="3"/>
      <c r="K8" s="3"/>
      <c r="L8" s="3"/>
      <c r="M8" s="3"/>
      <c r="N8" s="3"/>
    </row>
    <row r="9" spans="1:15" s="158" customFormat="1" x14ac:dyDescent="0.25">
      <c r="A9" s="155">
        <f t="shared" si="1"/>
        <v>5</v>
      </c>
      <c r="B9" s="156" t="s">
        <v>396</v>
      </c>
      <c r="C9" s="157">
        <f>1+33+18</f>
        <v>52</v>
      </c>
      <c r="D9" s="157">
        <v>17</v>
      </c>
      <c r="E9" s="157"/>
      <c r="F9" s="157">
        <f t="shared" si="0"/>
        <v>69</v>
      </c>
      <c r="G9" s="156"/>
      <c r="H9" s="3"/>
      <c r="I9" s="3"/>
      <c r="J9" s="3"/>
      <c r="K9" s="3"/>
      <c r="L9" s="3"/>
      <c r="M9" s="3"/>
      <c r="N9" s="3"/>
    </row>
    <row r="10" spans="1:15" s="158" customFormat="1" x14ac:dyDescent="0.25">
      <c r="A10" s="155">
        <f t="shared" si="1"/>
        <v>6</v>
      </c>
      <c r="B10" s="156" t="s">
        <v>64</v>
      </c>
      <c r="C10" s="157">
        <v>48</v>
      </c>
      <c r="D10" s="157">
        <f>60+1</f>
        <v>61</v>
      </c>
      <c r="E10" s="157"/>
      <c r="F10" s="157">
        <f t="shared" si="0"/>
        <v>109</v>
      </c>
      <c r="G10" s="156"/>
      <c r="H10" s="3"/>
      <c r="I10" s="3"/>
      <c r="J10" s="3"/>
      <c r="K10" s="3"/>
      <c r="L10" s="3"/>
      <c r="M10" s="3"/>
      <c r="N10" s="3"/>
    </row>
    <row r="11" spans="1:15" s="158" customFormat="1" x14ac:dyDescent="0.25">
      <c r="A11" s="155">
        <f t="shared" si="1"/>
        <v>7</v>
      </c>
      <c r="B11" s="156" t="s">
        <v>166</v>
      </c>
      <c r="C11" s="157">
        <v>4</v>
      </c>
      <c r="D11" s="157"/>
      <c r="E11" s="157"/>
      <c r="F11" s="157">
        <f t="shared" si="0"/>
        <v>4</v>
      </c>
      <c r="G11" s="156"/>
      <c r="H11" s="3"/>
      <c r="I11" s="3" t="s">
        <v>2</v>
      </c>
      <c r="J11" s="3"/>
      <c r="K11" s="3"/>
      <c r="L11" s="3" t="s">
        <v>382</v>
      </c>
      <c r="M11" s="3"/>
      <c r="N11" s="3"/>
    </row>
    <row r="12" spans="1:15" s="158" customFormat="1" x14ac:dyDescent="0.25">
      <c r="A12" s="155">
        <f t="shared" si="1"/>
        <v>8</v>
      </c>
      <c r="B12" s="156" t="s">
        <v>167</v>
      </c>
      <c r="C12" s="157">
        <v>4</v>
      </c>
      <c r="D12" s="157">
        <v>2</v>
      </c>
      <c r="E12" s="157"/>
      <c r="F12" s="157">
        <f t="shared" si="0"/>
        <v>6</v>
      </c>
      <c r="G12" s="156"/>
      <c r="H12" s="3"/>
      <c r="I12" s="25">
        <f>C5</f>
        <v>14</v>
      </c>
      <c r="J12" s="25" t="s">
        <v>377</v>
      </c>
      <c r="K12" s="3"/>
      <c r="L12" s="25"/>
      <c r="M12" s="25" t="s">
        <v>377</v>
      </c>
      <c r="N12" s="3"/>
    </row>
    <row r="13" spans="1:15" s="158" customFormat="1" x14ac:dyDescent="0.25">
      <c r="A13" s="155">
        <f t="shared" si="1"/>
        <v>9</v>
      </c>
      <c r="B13" s="156" t="s">
        <v>22</v>
      </c>
      <c r="C13" s="157">
        <v>6</v>
      </c>
      <c r="D13" s="157"/>
      <c r="E13" s="157"/>
      <c r="F13" s="157">
        <f t="shared" si="0"/>
        <v>6</v>
      </c>
      <c r="G13" s="156"/>
      <c r="H13" s="3"/>
      <c r="I13" s="153">
        <f>C6</f>
        <v>14</v>
      </c>
      <c r="J13" s="153" t="s">
        <v>83</v>
      </c>
      <c r="K13" s="3"/>
      <c r="L13" s="153">
        <f>D6</f>
        <v>2</v>
      </c>
      <c r="M13" s="153" t="s">
        <v>83</v>
      </c>
      <c r="N13" s="3"/>
    </row>
    <row r="14" spans="1:15" s="158" customFormat="1" x14ac:dyDescent="0.25">
      <c r="A14" s="155">
        <f t="shared" si="1"/>
        <v>10</v>
      </c>
      <c r="B14" s="156" t="s">
        <v>162</v>
      </c>
      <c r="C14" s="157">
        <v>35</v>
      </c>
      <c r="D14" s="157">
        <v>14</v>
      </c>
      <c r="E14" s="157"/>
      <c r="F14" s="157">
        <f>C14+D14+E14</f>
        <v>49</v>
      </c>
      <c r="G14" s="156"/>
      <c r="H14" s="3"/>
      <c r="I14" s="144">
        <f>C7</f>
        <v>3</v>
      </c>
      <c r="J14" s="144" t="s">
        <v>380</v>
      </c>
      <c r="K14" s="3"/>
      <c r="L14" s="144"/>
      <c r="M14" s="144" t="s">
        <v>380</v>
      </c>
      <c r="N14" s="3"/>
    </row>
    <row r="15" spans="1:15" s="168" customFormat="1" x14ac:dyDescent="0.25">
      <c r="A15" s="165">
        <f t="shared" si="1"/>
        <v>11</v>
      </c>
      <c r="B15" s="166" t="s">
        <v>163</v>
      </c>
      <c r="C15" s="167">
        <v>1</v>
      </c>
      <c r="D15" s="167">
        <v>1</v>
      </c>
      <c r="E15" s="167"/>
      <c r="F15" s="167">
        <f>C15+D15+E15</f>
        <v>2</v>
      </c>
      <c r="G15" s="166"/>
      <c r="H15" s="3"/>
      <c r="I15" s="152">
        <f>C8</f>
        <v>22</v>
      </c>
      <c r="J15" s="152" t="s">
        <v>379</v>
      </c>
      <c r="K15" s="3"/>
      <c r="L15" s="152"/>
      <c r="M15" s="152" t="s">
        <v>379</v>
      </c>
      <c r="N15" s="3"/>
      <c r="O15" s="3"/>
    </row>
    <row r="16" spans="1:15" s="168" customFormat="1" x14ac:dyDescent="0.25">
      <c r="A16" s="165">
        <f t="shared" si="1"/>
        <v>12</v>
      </c>
      <c r="B16" s="166" t="s">
        <v>168</v>
      </c>
      <c r="C16" s="167">
        <v>1</v>
      </c>
      <c r="D16" s="167"/>
      <c r="E16" s="167"/>
      <c r="F16" s="167">
        <f t="shared" si="0"/>
        <v>1</v>
      </c>
      <c r="G16" s="166"/>
      <c r="H16" s="3"/>
      <c r="I16" s="158">
        <f>SUM(C9:C13)+C14</f>
        <v>149</v>
      </c>
      <c r="J16" s="158" t="s">
        <v>374</v>
      </c>
      <c r="K16" s="3"/>
      <c r="L16" s="158">
        <f>SUM(D9:D14)</f>
        <v>94</v>
      </c>
      <c r="M16" s="158" t="s">
        <v>374</v>
      </c>
      <c r="N16" s="3"/>
      <c r="O16" s="3"/>
    </row>
    <row r="17" spans="1:15" s="168" customFormat="1" x14ac:dyDescent="0.25">
      <c r="A17" s="165">
        <f t="shared" si="1"/>
        <v>13</v>
      </c>
      <c r="B17" s="166" t="s">
        <v>35</v>
      </c>
      <c r="C17" s="167">
        <v>3</v>
      </c>
      <c r="D17" s="167">
        <v>3</v>
      </c>
      <c r="E17" s="167"/>
      <c r="F17" s="167">
        <f>C17+D17+E17</f>
        <v>6</v>
      </c>
      <c r="G17" s="166"/>
      <c r="H17" s="3"/>
      <c r="I17" s="168">
        <f>SUM(C15:C20)</f>
        <v>23</v>
      </c>
      <c r="J17" s="168" t="s">
        <v>375</v>
      </c>
      <c r="K17" s="3"/>
      <c r="L17" s="168">
        <f>SUM(D15:D20)</f>
        <v>21</v>
      </c>
      <c r="M17" s="168" t="s">
        <v>375</v>
      </c>
      <c r="N17" s="3"/>
      <c r="O17" s="3"/>
    </row>
    <row r="18" spans="1:15" s="168" customFormat="1" x14ac:dyDescent="0.25">
      <c r="A18" s="165">
        <f t="shared" si="1"/>
        <v>14</v>
      </c>
      <c r="B18" s="166" t="s">
        <v>11</v>
      </c>
      <c r="C18" s="167">
        <f>5+4</f>
        <v>9</v>
      </c>
      <c r="D18" s="167">
        <f>7+4</f>
        <v>11</v>
      </c>
      <c r="E18" s="167"/>
      <c r="F18" s="167">
        <f>C18+D18+E18</f>
        <v>20</v>
      </c>
      <c r="G18" s="166"/>
      <c r="H18" s="3"/>
      <c r="I18" s="134">
        <f>SUM(C21:C27)</f>
        <v>25</v>
      </c>
      <c r="J18" s="134" t="s">
        <v>376</v>
      </c>
      <c r="K18" s="3"/>
      <c r="L18" s="134">
        <f>SUM(D21:D27)</f>
        <v>27</v>
      </c>
      <c r="M18" s="134" t="s">
        <v>376</v>
      </c>
      <c r="N18" s="3"/>
      <c r="O18" s="3"/>
    </row>
    <row r="19" spans="1:15" s="168" customFormat="1" x14ac:dyDescent="0.25">
      <c r="A19" s="165">
        <f t="shared" si="1"/>
        <v>15</v>
      </c>
      <c r="B19" s="166" t="s">
        <v>170</v>
      </c>
      <c r="C19" s="167">
        <v>4</v>
      </c>
      <c r="D19" s="167">
        <v>6</v>
      </c>
      <c r="E19" s="167"/>
      <c r="F19" s="167">
        <f>C19+D19+E19</f>
        <v>10</v>
      </c>
      <c r="G19" s="166"/>
      <c r="H19" s="3"/>
      <c r="I19" s="172">
        <f>C28</f>
        <v>36</v>
      </c>
      <c r="J19" s="172" t="s">
        <v>381</v>
      </c>
      <c r="K19" s="3"/>
      <c r="L19" s="172">
        <f>SUM(D28)</f>
        <v>90</v>
      </c>
      <c r="M19" s="172" t="s">
        <v>381</v>
      </c>
      <c r="N19" s="3"/>
      <c r="O19" s="3"/>
    </row>
    <row r="20" spans="1:15" s="168" customFormat="1" x14ac:dyDescent="0.25">
      <c r="A20" s="165">
        <f t="shared" si="1"/>
        <v>16</v>
      </c>
      <c r="B20" s="166" t="s">
        <v>15</v>
      </c>
      <c r="C20" s="167">
        <v>5</v>
      </c>
      <c r="D20" s="167"/>
      <c r="E20" s="167"/>
      <c r="F20" s="167">
        <f>C20+D20+E20</f>
        <v>5</v>
      </c>
      <c r="G20" s="166"/>
      <c r="H20" s="3"/>
      <c r="I20" s="20">
        <f>SUM(I12:I19)</f>
        <v>286</v>
      </c>
      <c r="J20" s="3"/>
      <c r="K20" s="3"/>
      <c r="L20" s="20">
        <f>SUM(L12:L19)</f>
        <v>234</v>
      </c>
      <c r="M20" s="3"/>
      <c r="N20" s="3"/>
      <c r="O20" s="3"/>
    </row>
    <row r="21" spans="1:15" s="148" customFormat="1" x14ac:dyDescent="0.25">
      <c r="A21" s="145">
        <f t="shared" si="1"/>
        <v>17</v>
      </c>
      <c r="B21" s="146" t="s">
        <v>165</v>
      </c>
      <c r="C21" s="147">
        <v>3</v>
      </c>
      <c r="D21" s="147">
        <v>11</v>
      </c>
      <c r="E21" s="147"/>
      <c r="F21" s="147">
        <f t="shared" si="0"/>
        <v>14</v>
      </c>
      <c r="G21" s="146"/>
      <c r="H21" s="3"/>
      <c r="I21" s="3"/>
      <c r="J21" s="3"/>
      <c r="K21" s="3"/>
      <c r="L21" s="3"/>
      <c r="M21" s="3"/>
      <c r="N21" s="3"/>
      <c r="O21" s="3"/>
    </row>
    <row r="22" spans="1:15" s="148" customFormat="1" x14ac:dyDescent="0.25">
      <c r="A22" s="145">
        <f t="shared" si="1"/>
        <v>18</v>
      </c>
      <c r="B22" s="146" t="s">
        <v>68</v>
      </c>
      <c r="C22" s="147">
        <f>2+1+1</f>
        <v>4</v>
      </c>
      <c r="D22" s="147">
        <v>2</v>
      </c>
      <c r="E22" s="147"/>
      <c r="F22" s="147">
        <f t="shared" si="0"/>
        <v>6</v>
      </c>
      <c r="G22" s="146"/>
      <c r="H22" s="3"/>
      <c r="I22" s="3"/>
      <c r="J22" s="3"/>
      <c r="K22" s="3"/>
      <c r="L22" s="3"/>
      <c r="M22" s="3"/>
      <c r="N22" s="3"/>
    </row>
    <row r="23" spans="1:15" s="148" customFormat="1" x14ac:dyDescent="0.25">
      <c r="A23" s="145">
        <f t="shared" si="1"/>
        <v>19</v>
      </c>
      <c r="B23" s="146" t="s">
        <v>164</v>
      </c>
      <c r="C23" s="147">
        <v>3</v>
      </c>
      <c r="D23" s="147">
        <v>5</v>
      </c>
      <c r="E23" s="147"/>
      <c r="F23" s="147">
        <f t="shared" si="0"/>
        <v>8</v>
      </c>
      <c r="G23" s="146"/>
      <c r="H23" s="3"/>
      <c r="I23" s="3"/>
      <c r="J23" s="3"/>
      <c r="K23" s="3"/>
      <c r="L23" s="3"/>
      <c r="M23" s="3"/>
      <c r="N23" s="3"/>
    </row>
    <row r="24" spans="1:15" s="148" customFormat="1" x14ac:dyDescent="0.25">
      <c r="A24" s="145">
        <f t="shared" si="1"/>
        <v>20</v>
      </c>
      <c r="B24" s="146" t="s">
        <v>169</v>
      </c>
      <c r="C24" s="147">
        <v>6</v>
      </c>
      <c r="D24" s="147">
        <v>5</v>
      </c>
      <c r="E24" s="147"/>
      <c r="F24" s="147">
        <f t="shared" si="0"/>
        <v>11</v>
      </c>
      <c r="G24" s="146"/>
      <c r="H24" s="3"/>
      <c r="I24" s="3"/>
      <c r="J24" s="3"/>
      <c r="K24" s="3"/>
      <c r="L24" s="3"/>
      <c r="M24" s="3"/>
      <c r="N24" s="3"/>
    </row>
    <row r="25" spans="1:15" s="148" customFormat="1" x14ac:dyDescent="0.25">
      <c r="A25" s="145">
        <f t="shared" si="1"/>
        <v>21</v>
      </c>
      <c r="B25" s="146" t="s">
        <v>171</v>
      </c>
      <c r="C25" s="147">
        <v>4</v>
      </c>
      <c r="D25" s="147"/>
      <c r="E25" s="147"/>
      <c r="F25" s="147">
        <f t="shared" si="0"/>
        <v>4</v>
      </c>
      <c r="G25" s="146"/>
      <c r="H25" s="3"/>
      <c r="I25" s="3">
        <f>I18+I19</f>
        <v>61</v>
      </c>
      <c r="J25" s="3"/>
      <c r="K25" s="3"/>
      <c r="L25" s="3">
        <f>L18+L19</f>
        <v>117</v>
      </c>
      <c r="M25" s="3"/>
      <c r="N25" s="3"/>
    </row>
    <row r="26" spans="1:15" s="148" customFormat="1" x14ac:dyDescent="0.25">
      <c r="A26" s="145">
        <f t="shared" si="1"/>
        <v>22</v>
      </c>
      <c r="B26" s="146" t="s">
        <v>172</v>
      </c>
      <c r="C26" s="147">
        <v>2</v>
      </c>
      <c r="D26" s="147">
        <v>2</v>
      </c>
      <c r="E26" s="147"/>
      <c r="F26" s="147">
        <f t="shared" si="0"/>
        <v>4</v>
      </c>
      <c r="G26" s="146"/>
      <c r="H26" s="3"/>
      <c r="I26" s="3"/>
      <c r="J26" s="3"/>
      <c r="K26" s="3"/>
      <c r="L26" s="3"/>
      <c r="M26" s="3"/>
      <c r="N26" s="3"/>
    </row>
    <row r="27" spans="1:15" s="161" customFormat="1" x14ac:dyDescent="0.25">
      <c r="A27" s="145">
        <f t="shared" si="1"/>
        <v>23</v>
      </c>
      <c r="B27" s="162" t="s">
        <v>173</v>
      </c>
      <c r="C27" s="147">
        <v>3</v>
      </c>
      <c r="D27" s="147">
        <v>2</v>
      </c>
      <c r="E27" s="147"/>
      <c r="F27" s="147">
        <f t="shared" si="0"/>
        <v>5</v>
      </c>
      <c r="G27" s="163"/>
      <c r="H27" s="20"/>
      <c r="I27" s="20"/>
      <c r="J27" s="20"/>
      <c r="K27" s="20"/>
      <c r="L27" s="20"/>
      <c r="M27" s="20"/>
      <c r="N27" s="20"/>
    </row>
    <row r="28" spans="1:15" s="148" customFormat="1" x14ac:dyDescent="0.25">
      <c r="A28" s="173">
        <f t="shared" si="1"/>
        <v>24</v>
      </c>
      <c r="B28" s="174" t="s">
        <v>160</v>
      </c>
      <c r="C28" s="175">
        <f>39-3</f>
        <v>36</v>
      </c>
      <c r="D28" s="175">
        <v>90</v>
      </c>
      <c r="E28" s="175"/>
      <c r="F28" s="175">
        <f t="shared" si="0"/>
        <v>126</v>
      </c>
      <c r="G28" s="174"/>
      <c r="H28" s="3"/>
      <c r="I28" s="3"/>
      <c r="J28" s="3"/>
      <c r="K28" s="3"/>
      <c r="L28" s="3"/>
      <c r="M28" s="3"/>
      <c r="N28" s="3"/>
    </row>
    <row r="29" spans="1:15" x14ac:dyDescent="0.25">
      <c r="A29" s="12"/>
      <c r="B29" s="14" t="s">
        <v>5</v>
      </c>
      <c r="C29" s="9">
        <f>SUM(C5:C28)</f>
        <v>286</v>
      </c>
      <c r="D29" s="9">
        <f t="shared" ref="D29:E29" si="2">SUM(D5:D28)</f>
        <v>234</v>
      </c>
      <c r="E29" s="9">
        <f t="shared" si="2"/>
        <v>13</v>
      </c>
      <c r="F29" s="9">
        <f>SUM(F5:F28)</f>
        <v>533</v>
      </c>
      <c r="G29" s="13"/>
    </row>
    <row r="47" spans="2:3" x14ac:dyDescent="0.25">
      <c r="C47" s="56"/>
    </row>
    <row r="48" spans="2:3" x14ac:dyDescent="0.25">
      <c r="B48" s="56"/>
      <c r="C48" s="56"/>
    </row>
    <row r="49" spans="2:5" x14ac:dyDescent="0.25">
      <c r="B49" s="56"/>
      <c r="C49" s="56"/>
    </row>
    <row r="50" spans="2:5" x14ac:dyDescent="0.25">
      <c r="B50" s="56"/>
      <c r="C50" s="56"/>
      <c r="E50" s="56"/>
    </row>
    <row r="51" spans="2:5" x14ac:dyDescent="0.25">
      <c r="B51" s="56"/>
      <c r="C51" s="56"/>
    </row>
    <row r="52" spans="2:5" x14ac:dyDescent="0.25">
      <c r="B52" s="56"/>
      <c r="C52" s="56"/>
    </row>
    <row r="53" spans="2:5" x14ac:dyDescent="0.25">
      <c r="B53" s="56"/>
      <c r="C53" s="56"/>
    </row>
    <row r="54" spans="2:5" x14ac:dyDescent="0.25">
      <c r="C54" s="56"/>
    </row>
  </sheetData>
  <mergeCells count="2">
    <mergeCell ref="C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2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8"/>
  <sheetViews>
    <sheetView topLeftCell="A79" workbookViewId="0">
      <selection activeCell="C2" sqref="C2"/>
    </sheetView>
  </sheetViews>
  <sheetFormatPr defaultRowHeight="15" x14ac:dyDescent="0.25"/>
  <cols>
    <col min="1" max="1" width="4.42578125" style="86" customWidth="1"/>
    <col min="2" max="2" width="40.7109375" style="76" customWidth="1"/>
    <col min="3" max="3" width="33.7109375" style="76" customWidth="1"/>
    <col min="4" max="4" width="95.140625" style="76" customWidth="1"/>
    <col min="5" max="6" width="18" style="76" customWidth="1"/>
    <col min="7" max="16384" width="9.140625" style="76"/>
  </cols>
  <sheetData>
    <row r="2" spans="1:5" x14ac:dyDescent="0.25">
      <c r="A2" s="87" t="s">
        <v>272</v>
      </c>
    </row>
    <row r="3" spans="1:5" s="74" customFormat="1" ht="30.75" customHeight="1" x14ac:dyDescent="0.25">
      <c r="A3" s="71" t="s">
        <v>174</v>
      </c>
      <c r="B3" s="72" t="s">
        <v>175</v>
      </c>
      <c r="C3" s="72" t="s">
        <v>176</v>
      </c>
      <c r="D3" s="72" t="s">
        <v>177</v>
      </c>
      <c r="E3" s="73"/>
    </row>
    <row r="4" spans="1:5" s="74" customFormat="1" ht="14.25" customHeight="1" x14ac:dyDescent="0.25">
      <c r="A4" s="71"/>
      <c r="B4" s="72"/>
      <c r="C4" s="72"/>
      <c r="D4" s="72"/>
      <c r="E4" s="73"/>
    </row>
    <row r="5" spans="1:5" x14ac:dyDescent="0.25">
      <c r="A5" s="84">
        <v>1</v>
      </c>
      <c r="B5" s="16" t="s">
        <v>23</v>
      </c>
      <c r="C5" s="75"/>
      <c r="D5" s="77" t="s">
        <v>266</v>
      </c>
    </row>
    <row r="6" spans="1:5" x14ac:dyDescent="0.25">
      <c r="A6" s="84"/>
      <c r="B6" s="16"/>
      <c r="C6" s="75"/>
      <c r="D6" s="78" t="s">
        <v>182</v>
      </c>
    </row>
    <row r="7" spans="1:5" x14ac:dyDescent="0.25">
      <c r="A7" s="84"/>
      <c r="B7" s="16"/>
      <c r="C7" s="75"/>
      <c r="D7" s="78" t="s">
        <v>192</v>
      </c>
    </row>
    <row r="8" spans="1:5" x14ac:dyDescent="0.25">
      <c r="A8" s="84"/>
      <c r="B8" s="16"/>
      <c r="C8" s="75"/>
      <c r="D8" s="78" t="s">
        <v>193</v>
      </c>
    </row>
    <row r="9" spans="1:5" x14ac:dyDescent="0.25">
      <c r="A9" s="84"/>
      <c r="B9" s="16"/>
      <c r="C9" s="75"/>
      <c r="D9" s="78" t="s">
        <v>194</v>
      </c>
    </row>
    <row r="10" spans="1:5" x14ac:dyDescent="0.25">
      <c r="A10" s="84"/>
      <c r="B10" s="16"/>
      <c r="C10" s="75"/>
      <c r="D10" s="78" t="s">
        <v>253</v>
      </c>
    </row>
    <row r="11" spans="1:5" x14ac:dyDescent="0.25">
      <c r="A11" s="84"/>
      <c r="B11" s="16"/>
      <c r="C11" s="75"/>
      <c r="D11" s="78" t="s">
        <v>258</v>
      </c>
    </row>
    <row r="12" spans="1:5" x14ac:dyDescent="0.25">
      <c r="A12" s="84"/>
      <c r="B12" s="16"/>
      <c r="C12" s="75"/>
      <c r="D12" s="78"/>
    </row>
    <row r="13" spans="1:5" x14ac:dyDescent="0.25">
      <c r="A13" s="84">
        <v>2</v>
      </c>
      <c r="B13" s="16" t="s">
        <v>24</v>
      </c>
      <c r="C13" s="75"/>
      <c r="D13" s="78" t="s">
        <v>195</v>
      </c>
    </row>
    <row r="14" spans="1:5" x14ac:dyDescent="0.25">
      <c r="A14" s="84"/>
      <c r="B14" s="16"/>
      <c r="C14" s="75"/>
      <c r="D14" s="78" t="s">
        <v>196</v>
      </c>
    </row>
    <row r="15" spans="1:5" x14ac:dyDescent="0.25">
      <c r="A15" s="84"/>
      <c r="B15" s="16"/>
      <c r="C15" s="75"/>
      <c r="D15" s="78" t="s">
        <v>257</v>
      </c>
    </row>
    <row r="16" spans="1:5" x14ac:dyDescent="0.25">
      <c r="A16" s="84"/>
      <c r="B16" s="16"/>
      <c r="C16" s="75"/>
      <c r="D16" s="78"/>
    </row>
    <row r="17" spans="1:5" x14ac:dyDescent="0.25">
      <c r="A17" s="84">
        <f>A13+1</f>
        <v>3</v>
      </c>
      <c r="B17" s="16" t="s">
        <v>25</v>
      </c>
      <c r="C17" s="75"/>
      <c r="D17" s="78" t="s">
        <v>267</v>
      </c>
    </row>
    <row r="18" spans="1:5" x14ac:dyDescent="0.25">
      <c r="A18" s="84"/>
      <c r="B18" s="16"/>
      <c r="C18" s="75"/>
      <c r="D18" s="78" t="s">
        <v>268</v>
      </c>
    </row>
    <row r="19" spans="1:5" x14ac:dyDescent="0.25">
      <c r="A19" s="84"/>
      <c r="B19" s="16"/>
      <c r="C19" s="75"/>
      <c r="D19" s="78"/>
    </row>
    <row r="20" spans="1:5" x14ac:dyDescent="0.25">
      <c r="A20" s="84">
        <f>A17+1</f>
        <v>4</v>
      </c>
      <c r="B20" s="16" t="s">
        <v>32</v>
      </c>
      <c r="C20" s="75"/>
      <c r="D20" s="78" t="s">
        <v>197</v>
      </c>
    </row>
    <row r="21" spans="1:5" x14ac:dyDescent="0.25">
      <c r="A21" s="84"/>
      <c r="B21" s="16"/>
      <c r="C21" s="75"/>
      <c r="D21" s="78"/>
    </row>
    <row r="22" spans="1:5" x14ac:dyDescent="0.25">
      <c r="A22" s="84">
        <f>A20+1</f>
        <v>5</v>
      </c>
      <c r="B22" s="16" t="s">
        <v>26</v>
      </c>
      <c r="C22" s="75"/>
      <c r="D22" s="78" t="s">
        <v>183</v>
      </c>
    </row>
    <row r="23" spans="1:5" x14ac:dyDescent="0.25">
      <c r="A23" s="84"/>
      <c r="B23" s="16"/>
      <c r="C23" s="75"/>
      <c r="D23" s="78"/>
    </row>
    <row r="24" spans="1:5" x14ac:dyDescent="0.25">
      <c r="A24" s="84">
        <f>A22+1</f>
        <v>6</v>
      </c>
      <c r="B24" s="16" t="s">
        <v>27</v>
      </c>
      <c r="C24" s="75"/>
      <c r="D24" s="78" t="s">
        <v>265</v>
      </c>
    </row>
    <row r="25" spans="1:5" x14ac:dyDescent="0.25">
      <c r="A25" s="84"/>
      <c r="B25" s="16"/>
      <c r="C25" s="75"/>
      <c r="D25" s="77" t="s">
        <v>184</v>
      </c>
      <c r="E25" s="79"/>
    </row>
    <row r="26" spans="1:5" x14ac:dyDescent="0.25">
      <c r="A26" s="84"/>
      <c r="B26" s="16"/>
      <c r="C26" s="75"/>
      <c r="D26" s="78" t="s">
        <v>270</v>
      </c>
      <c r="E26" s="79"/>
    </row>
    <row r="27" spans="1:5" x14ac:dyDescent="0.25">
      <c r="A27" s="84"/>
      <c r="B27" s="16"/>
      <c r="C27" s="75"/>
      <c r="D27" s="78"/>
      <c r="E27" s="79"/>
    </row>
    <row r="28" spans="1:5" x14ac:dyDescent="0.25">
      <c r="A28" s="84">
        <f>A24+1</f>
        <v>7</v>
      </c>
      <c r="B28" s="16" t="s">
        <v>28</v>
      </c>
      <c r="C28" s="75"/>
      <c r="D28" s="78" t="s">
        <v>264</v>
      </c>
    </row>
    <row r="29" spans="1:5" x14ac:dyDescent="0.25">
      <c r="A29" s="84"/>
      <c r="B29" s="16"/>
      <c r="C29" s="75"/>
      <c r="D29" s="75"/>
    </row>
    <row r="30" spans="1:5" x14ac:dyDescent="0.25">
      <c r="A30" s="84">
        <f>A28+1</f>
        <v>8</v>
      </c>
      <c r="B30" s="16" t="s">
        <v>29</v>
      </c>
      <c r="C30" s="75"/>
      <c r="D30" s="78" t="s">
        <v>259</v>
      </c>
    </row>
    <row r="31" spans="1:5" x14ac:dyDescent="0.25">
      <c r="A31" s="84"/>
      <c r="B31" s="16"/>
      <c r="C31" s="75"/>
      <c r="D31" s="75"/>
    </row>
    <row r="32" spans="1:5" x14ac:dyDescent="0.25">
      <c r="A32" s="84">
        <f>A30+1</f>
        <v>9</v>
      </c>
      <c r="B32" s="16" t="s">
        <v>30</v>
      </c>
      <c r="C32" s="75"/>
      <c r="D32" s="78" t="s">
        <v>198</v>
      </c>
    </row>
    <row r="33" spans="1:4" x14ac:dyDescent="0.25">
      <c r="A33" s="84"/>
      <c r="B33" s="16"/>
      <c r="C33" s="75"/>
      <c r="D33" s="78" t="s">
        <v>185</v>
      </c>
    </row>
    <row r="34" spans="1:4" x14ac:dyDescent="0.25">
      <c r="A34" s="84"/>
      <c r="B34" s="16"/>
      <c r="C34" s="75"/>
      <c r="D34" s="78" t="s">
        <v>186</v>
      </c>
    </row>
    <row r="35" spans="1:4" x14ac:dyDescent="0.25">
      <c r="A35" s="84"/>
      <c r="B35" s="16"/>
      <c r="C35" s="75"/>
      <c r="D35" s="78" t="s">
        <v>269</v>
      </c>
    </row>
    <row r="36" spans="1:4" x14ac:dyDescent="0.25">
      <c r="A36" s="84"/>
      <c r="B36" s="16"/>
      <c r="C36" s="75"/>
      <c r="D36" s="78"/>
    </row>
    <row r="37" spans="1:4" x14ac:dyDescent="0.25">
      <c r="A37" s="84">
        <f>A32+1</f>
        <v>10</v>
      </c>
      <c r="B37" s="16" t="s">
        <v>31</v>
      </c>
      <c r="C37" s="75"/>
      <c r="D37" s="75"/>
    </row>
    <row r="38" spans="1:4" x14ac:dyDescent="0.25">
      <c r="A38" s="84"/>
      <c r="B38" s="16"/>
      <c r="C38" s="75"/>
      <c r="D38" s="75"/>
    </row>
    <row r="39" spans="1:4" x14ac:dyDescent="0.25">
      <c r="A39" s="84">
        <f>A37+1</f>
        <v>11</v>
      </c>
      <c r="B39" s="16" t="s">
        <v>33</v>
      </c>
      <c r="C39" s="75"/>
      <c r="D39" s="75"/>
    </row>
    <row r="40" spans="1:4" x14ac:dyDescent="0.25">
      <c r="A40" s="84"/>
      <c r="B40" s="16"/>
      <c r="C40" s="75"/>
      <c r="D40" s="75"/>
    </row>
    <row r="41" spans="1:4" x14ac:dyDescent="0.25">
      <c r="A41" s="84">
        <f>A39+1</f>
        <v>12</v>
      </c>
      <c r="B41" s="16" t="s">
        <v>34</v>
      </c>
      <c r="C41" s="75"/>
      <c r="D41" s="78" t="s">
        <v>249</v>
      </c>
    </row>
    <row r="42" spans="1:4" x14ac:dyDescent="0.25">
      <c r="A42" s="84"/>
      <c r="B42" s="16"/>
      <c r="C42" s="75"/>
      <c r="D42" s="75"/>
    </row>
    <row r="43" spans="1:4" x14ac:dyDescent="0.25">
      <c r="A43" s="84">
        <f>A41+1</f>
        <v>13</v>
      </c>
      <c r="B43" s="75" t="s">
        <v>178</v>
      </c>
      <c r="C43" s="75"/>
      <c r="D43" s="78" t="s">
        <v>199</v>
      </c>
    </row>
    <row r="44" spans="1:4" x14ac:dyDescent="0.25">
      <c r="A44" s="84"/>
      <c r="B44" s="75"/>
      <c r="C44" s="75"/>
      <c r="D44" s="78" t="s">
        <v>200</v>
      </c>
    </row>
    <row r="45" spans="1:4" x14ac:dyDescent="0.25">
      <c r="A45" s="84"/>
      <c r="B45" s="75"/>
      <c r="C45" s="75"/>
      <c r="D45" s="78" t="s">
        <v>201</v>
      </c>
    </row>
    <row r="46" spans="1:4" x14ac:dyDescent="0.25">
      <c r="A46" s="84"/>
      <c r="B46" s="75"/>
      <c r="C46" s="75"/>
      <c r="D46" s="78" t="s">
        <v>202</v>
      </c>
    </row>
    <row r="47" spans="1:4" x14ac:dyDescent="0.25">
      <c r="A47" s="84"/>
      <c r="B47" s="75"/>
      <c r="C47" s="75"/>
      <c r="D47" s="80" t="s">
        <v>203</v>
      </c>
    </row>
    <row r="48" spans="1:4" x14ac:dyDescent="0.25">
      <c r="A48" s="84"/>
      <c r="B48" s="75"/>
      <c r="C48" s="75"/>
      <c r="D48" s="78" t="s">
        <v>204</v>
      </c>
    </row>
    <row r="49" spans="1:4" x14ac:dyDescent="0.25">
      <c r="A49" s="84"/>
      <c r="B49" s="75"/>
      <c r="C49" s="75"/>
      <c r="D49" s="81" t="s">
        <v>205</v>
      </c>
    </row>
    <row r="50" spans="1:4" x14ac:dyDescent="0.25">
      <c r="A50" s="84"/>
      <c r="B50" s="75"/>
      <c r="C50" s="75"/>
      <c r="D50" s="78" t="s">
        <v>206</v>
      </c>
    </row>
    <row r="51" spans="1:4" x14ac:dyDescent="0.25">
      <c r="A51" s="84"/>
      <c r="B51" s="75"/>
      <c r="C51" s="75"/>
      <c r="D51" s="78" t="s">
        <v>207</v>
      </c>
    </row>
    <row r="52" spans="1:4" x14ac:dyDescent="0.25">
      <c r="A52" s="84"/>
      <c r="B52" s="75"/>
      <c r="C52" s="75"/>
      <c r="D52" s="78" t="s">
        <v>208</v>
      </c>
    </row>
    <row r="53" spans="1:4" x14ac:dyDescent="0.25">
      <c r="A53" s="84"/>
      <c r="B53" s="75"/>
      <c r="C53" s="75"/>
      <c r="D53" s="78" t="s">
        <v>209</v>
      </c>
    </row>
    <row r="54" spans="1:4" x14ac:dyDescent="0.25">
      <c r="A54" s="84"/>
      <c r="B54" s="75"/>
      <c r="C54" s="75"/>
      <c r="D54" s="78" t="s">
        <v>210</v>
      </c>
    </row>
    <row r="55" spans="1:4" x14ac:dyDescent="0.25">
      <c r="A55" s="84"/>
      <c r="B55" s="75"/>
      <c r="C55" s="75"/>
      <c r="D55" s="78" t="s">
        <v>211</v>
      </c>
    </row>
    <row r="56" spans="1:4" x14ac:dyDescent="0.25">
      <c r="A56" s="84"/>
      <c r="B56" s="75"/>
      <c r="C56" s="75"/>
      <c r="D56" s="78" t="s">
        <v>212</v>
      </c>
    </row>
    <row r="57" spans="1:4" ht="15.75" customHeight="1" x14ac:dyDescent="0.25">
      <c r="A57" s="85"/>
      <c r="B57" s="75"/>
      <c r="C57" s="75"/>
      <c r="D57" s="78" t="s">
        <v>213</v>
      </c>
    </row>
    <row r="58" spans="1:4" x14ac:dyDescent="0.25">
      <c r="A58" s="85"/>
      <c r="B58" s="75"/>
      <c r="C58" s="75"/>
      <c r="D58" s="78" t="s">
        <v>252</v>
      </c>
    </row>
    <row r="59" spans="1:4" x14ac:dyDescent="0.25">
      <c r="A59" s="85"/>
      <c r="B59" s="75"/>
      <c r="C59" s="75"/>
      <c r="D59" s="78" t="s">
        <v>255</v>
      </c>
    </row>
    <row r="60" spans="1:4" x14ac:dyDescent="0.25">
      <c r="A60" s="85"/>
      <c r="B60" s="75"/>
      <c r="C60" s="75"/>
      <c r="D60" s="78"/>
    </row>
    <row r="61" spans="1:4" x14ac:dyDescent="0.25">
      <c r="A61" s="85">
        <f>A43+1</f>
        <v>14</v>
      </c>
      <c r="B61" s="75" t="s">
        <v>65</v>
      </c>
      <c r="C61" s="75"/>
      <c r="D61" s="78" t="s">
        <v>199</v>
      </c>
    </row>
    <row r="62" spans="1:4" x14ac:dyDescent="0.25">
      <c r="A62" s="85"/>
      <c r="B62" s="75"/>
      <c r="C62" s="75"/>
      <c r="D62" s="78" t="s">
        <v>214</v>
      </c>
    </row>
    <row r="63" spans="1:4" x14ac:dyDescent="0.25">
      <c r="B63" s="75"/>
      <c r="C63" s="75"/>
      <c r="D63" s="78" t="s">
        <v>215</v>
      </c>
    </row>
    <row r="64" spans="1:4" x14ac:dyDescent="0.25">
      <c r="A64" s="85"/>
      <c r="B64" s="75"/>
      <c r="C64" s="75"/>
      <c r="D64" s="78" t="s">
        <v>216</v>
      </c>
    </row>
    <row r="65" spans="1:4" x14ac:dyDescent="0.25">
      <c r="A65" s="85"/>
      <c r="B65" s="75"/>
      <c r="C65" s="75"/>
      <c r="D65" s="78" t="s">
        <v>217</v>
      </c>
    </row>
    <row r="66" spans="1:4" x14ac:dyDescent="0.25">
      <c r="A66" s="84"/>
      <c r="B66" s="75"/>
      <c r="C66" s="75"/>
      <c r="D66" s="78" t="s">
        <v>218</v>
      </c>
    </row>
    <row r="67" spans="1:4" x14ac:dyDescent="0.25">
      <c r="A67" s="84"/>
      <c r="B67" s="75"/>
      <c r="C67" s="75"/>
      <c r="D67" s="78" t="s">
        <v>219</v>
      </c>
    </row>
    <row r="68" spans="1:4" x14ac:dyDescent="0.25">
      <c r="A68" s="84"/>
      <c r="B68" s="75"/>
      <c r="C68" s="75"/>
      <c r="D68" s="81" t="s">
        <v>271</v>
      </c>
    </row>
    <row r="69" spans="1:4" x14ac:dyDescent="0.25">
      <c r="A69" s="84"/>
      <c r="B69" s="75"/>
      <c r="C69" s="75"/>
      <c r="D69" s="78" t="s">
        <v>251</v>
      </c>
    </row>
    <row r="70" spans="1:4" x14ac:dyDescent="0.25">
      <c r="A70" s="84"/>
      <c r="B70" s="75"/>
      <c r="C70" s="75"/>
      <c r="D70" s="78" t="s">
        <v>256</v>
      </c>
    </row>
    <row r="71" spans="1:4" x14ac:dyDescent="0.25">
      <c r="A71" s="84"/>
      <c r="B71" s="75"/>
      <c r="C71" s="75"/>
      <c r="D71" s="78"/>
    </row>
    <row r="72" spans="1:4" x14ac:dyDescent="0.25">
      <c r="A72" s="84">
        <v>15</v>
      </c>
      <c r="B72" s="75" t="s">
        <v>187</v>
      </c>
      <c r="C72" s="75"/>
      <c r="D72" s="78" t="s">
        <v>199</v>
      </c>
    </row>
    <row r="73" spans="1:4" x14ac:dyDescent="0.25">
      <c r="A73" s="84"/>
      <c r="B73" s="75"/>
      <c r="C73" s="75"/>
      <c r="D73" s="82" t="s">
        <v>220</v>
      </c>
    </row>
    <row r="74" spans="1:4" x14ac:dyDescent="0.25">
      <c r="A74" s="84"/>
      <c r="B74" s="75"/>
      <c r="C74" s="75"/>
      <c r="D74" s="78" t="s">
        <v>250</v>
      </c>
    </row>
    <row r="75" spans="1:4" x14ac:dyDescent="0.25">
      <c r="A75" s="84"/>
      <c r="B75" s="75"/>
      <c r="C75" s="75"/>
      <c r="D75" s="78" t="s">
        <v>260</v>
      </c>
    </row>
    <row r="76" spans="1:4" x14ac:dyDescent="0.25">
      <c r="A76" s="84"/>
      <c r="B76" s="75"/>
      <c r="C76" s="75"/>
      <c r="D76" s="78"/>
    </row>
    <row r="77" spans="1:4" x14ac:dyDescent="0.25">
      <c r="A77" s="84">
        <v>16</v>
      </c>
      <c r="B77" s="75" t="s">
        <v>67</v>
      </c>
      <c r="C77" s="75"/>
      <c r="D77" s="78" t="s">
        <v>199</v>
      </c>
    </row>
    <row r="78" spans="1:4" x14ac:dyDescent="0.25">
      <c r="A78" s="84"/>
      <c r="B78" s="75"/>
      <c r="C78" s="75"/>
      <c r="D78" s="78" t="s">
        <v>221</v>
      </c>
    </row>
    <row r="79" spans="1:4" x14ac:dyDescent="0.25">
      <c r="A79" s="84"/>
      <c r="B79" s="75"/>
      <c r="C79" s="75"/>
      <c r="D79" s="78" t="s">
        <v>250</v>
      </c>
    </row>
    <row r="80" spans="1:4" x14ac:dyDescent="0.25">
      <c r="A80" s="84"/>
      <c r="B80" s="75"/>
      <c r="C80" s="75"/>
      <c r="D80" s="78" t="s">
        <v>260</v>
      </c>
    </row>
    <row r="81" spans="1:4" x14ac:dyDescent="0.25">
      <c r="A81" s="84"/>
      <c r="B81" s="75"/>
      <c r="C81" s="75"/>
      <c r="D81" s="78"/>
    </row>
    <row r="82" spans="1:4" x14ac:dyDescent="0.25">
      <c r="A82" s="84">
        <v>17</v>
      </c>
      <c r="B82" s="75" t="s">
        <v>68</v>
      </c>
      <c r="C82" s="75"/>
      <c r="D82" s="78" t="s">
        <v>199</v>
      </c>
    </row>
    <row r="83" spans="1:4" x14ac:dyDescent="0.25">
      <c r="A83" s="84"/>
      <c r="B83" s="75"/>
      <c r="C83" s="75"/>
      <c r="D83" s="78" t="s">
        <v>222</v>
      </c>
    </row>
    <row r="84" spans="1:4" x14ac:dyDescent="0.25">
      <c r="A84" s="84"/>
      <c r="B84" s="75"/>
      <c r="C84" s="75"/>
      <c r="D84" s="78" t="s">
        <v>223</v>
      </c>
    </row>
    <row r="85" spans="1:4" x14ac:dyDescent="0.25">
      <c r="A85" s="84"/>
      <c r="B85" s="75"/>
      <c r="C85" s="75"/>
      <c r="D85" s="78" t="s">
        <v>260</v>
      </c>
    </row>
    <row r="86" spans="1:4" x14ac:dyDescent="0.25">
      <c r="A86" s="84"/>
      <c r="B86" s="75"/>
      <c r="C86" s="75"/>
      <c r="D86" s="78"/>
    </row>
    <row r="87" spans="1:4" x14ac:dyDescent="0.25">
      <c r="A87" s="84">
        <v>18</v>
      </c>
      <c r="B87" s="75" t="s">
        <v>164</v>
      </c>
      <c r="C87" s="75"/>
      <c r="D87" s="78" t="s">
        <v>199</v>
      </c>
    </row>
    <row r="88" spans="1:4" x14ac:dyDescent="0.25">
      <c r="A88" s="84"/>
      <c r="B88" s="75"/>
      <c r="C88" s="75"/>
      <c r="D88" s="78" t="s">
        <v>224</v>
      </c>
    </row>
    <row r="89" spans="1:4" x14ac:dyDescent="0.25">
      <c r="A89" s="84"/>
      <c r="B89" s="75"/>
      <c r="C89" s="75"/>
      <c r="D89" s="78" t="s">
        <v>225</v>
      </c>
    </row>
    <row r="90" spans="1:4" x14ac:dyDescent="0.25">
      <c r="A90" s="84"/>
      <c r="B90" s="75"/>
      <c r="C90" s="75"/>
      <c r="D90" s="78" t="s">
        <v>248</v>
      </c>
    </row>
    <row r="91" spans="1:4" x14ac:dyDescent="0.25">
      <c r="A91" s="84"/>
      <c r="B91" s="75"/>
      <c r="C91" s="75"/>
      <c r="D91" s="78" t="s">
        <v>261</v>
      </c>
    </row>
    <row r="92" spans="1:4" x14ac:dyDescent="0.25">
      <c r="A92" s="84"/>
      <c r="B92" s="75"/>
      <c r="C92" s="75"/>
      <c r="D92" s="78"/>
    </row>
    <row r="93" spans="1:4" x14ac:dyDescent="0.25">
      <c r="A93" s="84">
        <v>19</v>
      </c>
      <c r="B93" s="75" t="s">
        <v>181</v>
      </c>
      <c r="C93" s="75"/>
      <c r="D93" s="78" t="s">
        <v>199</v>
      </c>
    </row>
    <row r="94" spans="1:4" x14ac:dyDescent="0.25">
      <c r="A94" s="84"/>
      <c r="B94" s="75"/>
      <c r="C94" s="75"/>
      <c r="D94" s="78" t="s">
        <v>180</v>
      </c>
    </row>
    <row r="95" spans="1:4" x14ac:dyDescent="0.25">
      <c r="A95" s="84"/>
      <c r="B95" s="75"/>
      <c r="C95" s="75"/>
      <c r="D95" s="78"/>
    </row>
    <row r="96" spans="1:4" x14ac:dyDescent="0.25">
      <c r="A96" s="84">
        <v>20</v>
      </c>
      <c r="B96" s="75" t="s">
        <v>35</v>
      </c>
      <c r="C96" s="75"/>
      <c r="D96" s="78" t="s">
        <v>226</v>
      </c>
    </row>
    <row r="97" spans="1:4" x14ac:dyDescent="0.25">
      <c r="A97" s="84"/>
      <c r="B97" s="75"/>
      <c r="C97" s="75"/>
      <c r="D97" s="78" t="s">
        <v>227</v>
      </c>
    </row>
    <row r="98" spans="1:4" x14ac:dyDescent="0.25">
      <c r="A98" s="84"/>
      <c r="B98" s="75"/>
      <c r="C98" s="75"/>
      <c r="D98" s="78" t="s">
        <v>228</v>
      </c>
    </row>
    <row r="99" spans="1:4" x14ac:dyDescent="0.25">
      <c r="A99" s="84"/>
      <c r="B99" s="75"/>
      <c r="C99" s="75"/>
      <c r="D99" s="78" t="s">
        <v>248</v>
      </c>
    </row>
    <row r="100" spans="1:4" x14ac:dyDescent="0.25">
      <c r="A100" s="84"/>
      <c r="B100" s="75"/>
      <c r="C100" s="75"/>
      <c r="D100" s="78" t="s">
        <v>261</v>
      </c>
    </row>
    <row r="101" spans="1:4" x14ac:dyDescent="0.25">
      <c r="A101" s="84"/>
      <c r="B101" s="75"/>
      <c r="C101" s="75"/>
      <c r="D101" s="78"/>
    </row>
    <row r="102" spans="1:4" x14ac:dyDescent="0.25">
      <c r="A102" s="84">
        <v>21</v>
      </c>
      <c r="B102" s="75" t="s">
        <v>11</v>
      </c>
      <c r="C102" s="75"/>
      <c r="D102" s="78" t="s">
        <v>249</v>
      </c>
    </row>
    <row r="103" spans="1:4" x14ac:dyDescent="0.25">
      <c r="A103" s="84"/>
      <c r="B103" s="75"/>
      <c r="C103" s="75"/>
      <c r="D103" s="78" t="s">
        <v>262</v>
      </c>
    </row>
    <row r="104" spans="1:4" x14ac:dyDescent="0.25">
      <c r="A104" s="84"/>
      <c r="B104" s="75"/>
      <c r="C104" s="75"/>
      <c r="D104" s="78"/>
    </row>
    <row r="105" spans="1:4" x14ac:dyDescent="0.25">
      <c r="A105" s="84">
        <v>22</v>
      </c>
      <c r="B105" s="75" t="s">
        <v>179</v>
      </c>
      <c r="C105" s="75"/>
      <c r="D105" s="78" t="s">
        <v>229</v>
      </c>
    </row>
    <row r="106" spans="1:4" x14ac:dyDescent="0.25">
      <c r="A106" s="84"/>
      <c r="B106" s="75"/>
      <c r="C106" s="75"/>
      <c r="D106" s="78" t="s">
        <v>254</v>
      </c>
    </row>
    <row r="107" spans="1:4" x14ac:dyDescent="0.25">
      <c r="A107" s="84"/>
      <c r="B107" s="75"/>
      <c r="C107" s="75"/>
      <c r="D107" s="78"/>
    </row>
    <row r="108" spans="1:4" x14ac:dyDescent="0.25">
      <c r="A108" s="84">
        <v>23</v>
      </c>
      <c r="B108" s="75" t="s">
        <v>188</v>
      </c>
      <c r="C108" s="75"/>
      <c r="D108" s="78" t="s">
        <v>230</v>
      </c>
    </row>
    <row r="109" spans="1:4" x14ac:dyDescent="0.25">
      <c r="A109" s="84"/>
      <c r="B109" s="75"/>
      <c r="C109" s="75"/>
      <c r="D109" s="78" t="s">
        <v>231</v>
      </c>
    </row>
    <row r="110" spans="1:4" x14ac:dyDescent="0.25">
      <c r="A110" s="84"/>
      <c r="B110" s="75"/>
      <c r="C110" s="75"/>
      <c r="D110" s="78" t="s">
        <v>232</v>
      </c>
    </row>
    <row r="111" spans="1:4" x14ac:dyDescent="0.25">
      <c r="A111" s="84"/>
      <c r="B111" s="75"/>
      <c r="C111" s="75"/>
      <c r="D111" s="75"/>
    </row>
    <row r="112" spans="1:4" x14ac:dyDescent="0.25">
      <c r="A112" s="84">
        <v>24</v>
      </c>
      <c r="B112" s="75" t="s">
        <v>163</v>
      </c>
      <c r="C112" s="75"/>
      <c r="D112" s="78" t="s">
        <v>233</v>
      </c>
    </row>
    <row r="113" spans="1:4" x14ac:dyDescent="0.25">
      <c r="A113" s="84"/>
      <c r="B113" s="75"/>
      <c r="C113" s="75"/>
      <c r="D113" s="78" t="s">
        <v>189</v>
      </c>
    </row>
    <row r="114" spans="1:4" x14ac:dyDescent="0.25">
      <c r="A114" s="84"/>
      <c r="B114" s="75"/>
      <c r="C114" s="75"/>
      <c r="D114" s="75"/>
    </row>
    <row r="115" spans="1:4" x14ac:dyDescent="0.25">
      <c r="A115" s="84">
        <v>25</v>
      </c>
      <c r="B115" s="75" t="s">
        <v>190</v>
      </c>
      <c r="C115" s="75"/>
      <c r="D115" s="78" t="s">
        <v>234</v>
      </c>
    </row>
    <row r="116" spans="1:4" x14ac:dyDescent="0.25">
      <c r="A116" s="84"/>
      <c r="B116" s="75"/>
      <c r="C116" s="75"/>
      <c r="D116" s="78" t="s">
        <v>254</v>
      </c>
    </row>
    <row r="117" spans="1:4" x14ac:dyDescent="0.25">
      <c r="A117" s="84"/>
      <c r="B117" s="75"/>
      <c r="C117" s="75"/>
      <c r="D117" s="78" t="s">
        <v>257</v>
      </c>
    </row>
    <row r="118" spans="1:4" x14ac:dyDescent="0.25">
      <c r="A118" s="84"/>
      <c r="B118" s="75"/>
      <c r="C118" s="75"/>
      <c r="D118" s="78"/>
    </row>
    <row r="119" spans="1:4" x14ac:dyDescent="0.25">
      <c r="A119" s="84">
        <v>26</v>
      </c>
      <c r="B119" s="75" t="s">
        <v>191</v>
      </c>
      <c r="C119" s="75"/>
      <c r="D119" s="78" t="s">
        <v>199</v>
      </c>
    </row>
    <row r="120" spans="1:4" x14ac:dyDescent="0.25">
      <c r="A120" s="84"/>
      <c r="B120" s="75"/>
      <c r="C120" s="75"/>
      <c r="D120" s="78" t="s">
        <v>235</v>
      </c>
    </row>
    <row r="121" spans="1:4" x14ac:dyDescent="0.25">
      <c r="A121" s="84"/>
      <c r="B121" s="75"/>
      <c r="C121" s="75"/>
      <c r="D121" s="83" t="s">
        <v>236</v>
      </c>
    </row>
    <row r="122" spans="1:4" x14ac:dyDescent="0.25">
      <c r="A122" s="84"/>
      <c r="B122" s="75"/>
      <c r="C122" s="75"/>
      <c r="D122" s="83" t="s">
        <v>237</v>
      </c>
    </row>
    <row r="123" spans="1:4" x14ac:dyDescent="0.25">
      <c r="A123" s="84"/>
      <c r="B123" s="75"/>
      <c r="C123" s="75"/>
      <c r="D123" s="78" t="s">
        <v>238</v>
      </c>
    </row>
    <row r="124" spans="1:4" x14ac:dyDescent="0.25">
      <c r="A124" s="84"/>
      <c r="B124" s="75"/>
      <c r="C124" s="75"/>
      <c r="D124" s="78" t="s">
        <v>239</v>
      </c>
    </row>
    <row r="125" spans="1:4" x14ac:dyDescent="0.25">
      <c r="A125" s="84"/>
      <c r="B125" s="75"/>
      <c r="C125" s="75"/>
      <c r="D125" s="78" t="s">
        <v>240</v>
      </c>
    </row>
    <row r="126" spans="1:4" x14ac:dyDescent="0.25">
      <c r="A126" s="84"/>
      <c r="B126" s="75"/>
      <c r="C126" s="75"/>
      <c r="D126" s="78" t="s">
        <v>241</v>
      </c>
    </row>
    <row r="127" spans="1:4" x14ac:dyDescent="0.25">
      <c r="A127" s="84"/>
      <c r="B127" s="75"/>
      <c r="C127" s="75"/>
      <c r="D127" s="78" t="s">
        <v>247</v>
      </c>
    </row>
    <row r="128" spans="1:4" x14ac:dyDescent="0.25">
      <c r="A128" s="84"/>
      <c r="B128" s="75"/>
      <c r="C128" s="75"/>
      <c r="D128" s="78" t="s">
        <v>263</v>
      </c>
    </row>
  </sheetData>
  <pageMargins left="0.7" right="0.7" top="0.75" bottom="0.75" header="0.3" footer="0.3"/>
  <pageSetup paperSize="258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opLeftCell="A64" workbookViewId="0">
      <selection activeCell="E56" sqref="E56"/>
    </sheetView>
  </sheetViews>
  <sheetFormatPr defaultRowHeight="15" x14ac:dyDescent="0.25"/>
  <cols>
    <col min="1" max="1" width="5.42578125" style="1" customWidth="1"/>
    <col min="2" max="2" width="57.42578125" style="3" customWidth="1"/>
    <col min="3" max="3" width="16.5703125" style="3" customWidth="1"/>
    <col min="4" max="4" width="11.85546875" style="3" customWidth="1"/>
    <col min="5" max="5" width="12.42578125" style="3" customWidth="1"/>
    <col min="6" max="6" width="15.28515625" style="20" customWidth="1"/>
    <col min="7" max="7" width="9.140625" style="3"/>
    <col min="8" max="8" width="9" style="3" customWidth="1"/>
    <col min="9" max="16384" width="9.140625" style="3"/>
  </cols>
  <sheetData>
    <row r="1" spans="1:16" x14ac:dyDescent="0.25">
      <c r="A1" s="18" t="s">
        <v>154</v>
      </c>
      <c r="B1" s="18"/>
      <c r="C1" s="18"/>
    </row>
    <row r="2" spans="1:16" s="6" customFormat="1" ht="29.25" customHeight="1" x14ac:dyDescent="0.25">
      <c r="A2" s="88" t="s">
        <v>0</v>
      </c>
      <c r="B2" s="88" t="s">
        <v>1</v>
      </c>
      <c r="C2" s="88" t="s">
        <v>2</v>
      </c>
      <c r="D2" s="323" t="s">
        <v>82</v>
      </c>
      <c r="E2" s="88" t="s">
        <v>3</v>
      </c>
      <c r="F2" s="88" t="s">
        <v>5</v>
      </c>
    </row>
    <row r="3" spans="1:16" s="6" customFormat="1" ht="15" customHeight="1" x14ac:dyDescent="0.25">
      <c r="A3" s="88"/>
      <c r="B3" s="88"/>
      <c r="C3" s="88"/>
      <c r="D3" s="324"/>
      <c r="E3" s="88"/>
      <c r="F3" s="88"/>
    </row>
    <row r="4" spans="1:16" s="63" customFormat="1" ht="15" customHeight="1" x14ac:dyDescent="0.25">
      <c r="A4" s="7">
        <v>1</v>
      </c>
      <c r="B4" s="8" t="s">
        <v>37</v>
      </c>
      <c r="C4" s="88">
        <v>13</v>
      </c>
      <c r="D4" s="88"/>
      <c r="E4" s="88"/>
      <c r="F4" s="14">
        <f>C4+D4+E4</f>
        <v>13</v>
      </c>
    </row>
    <row r="5" spans="1:16" ht="15" customHeight="1" x14ac:dyDescent="0.25">
      <c r="A5" s="12">
        <f>A4+1</f>
        <v>2</v>
      </c>
      <c r="B5" s="13" t="s">
        <v>23</v>
      </c>
      <c r="C5" s="13">
        <v>8</v>
      </c>
      <c r="D5" s="13">
        <v>6</v>
      </c>
      <c r="E5" s="13">
        <v>2</v>
      </c>
      <c r="F5" s="14">
        <f>C5+D5+E5</f>
        <v>16</v>
      </c>
      <c r="I5" s="1">
        <v>1</v>
      </c>
      <c r="J5" s="19" t="s">
        <v>90</v>
      </c>
      <c r="K5" s="91">
        <v>3</v>
      </c>
      <c r="L5" s="19"/>
      <c r="M5" s="19"/>
      <c r="N5" s="19"/>
      <c r="O5" s="19"/>
      <c r="P5" s="19"/>
    </row>
    <row r="6" spans="1:16" ht="15" customHeight="1" x14ac:dyDescent="0.25">
      <c r="A6" s="12">
        <f t="shared" ref="A6:A17" si="0">A5+1</f>
        <v>3</v>
      </c>
      <c r="B6" s="13" t="s">
        <v>140</v>
      </c>
      <c r="C6" s="13">
        <v>1</v>
      </c>
      <c r="D6" s="13"/>
      <c r="E6" s="13"/>
      <c r="F6" s="14">
        <f t="shared" ref="F6:F17" si="1">C6+D6+E6</f>
        <v>1</v>
      </c>
      <c r="I6" s="1">
        <v>2</v>
      </c>
      <c r="J6" s="19" t="s">
        <v>277</v>
      </c>
      <c r="K6" s="91">
        <v>1</v>
      </c>
      <c r="L6" s="19"/>
      <c r="M6" s="19"/>
      <c r="N6" s="19"/>
      <c r="O6" s="19"/>
      <c r="P6" s="19"/>
    </row>
    <row r="7" spans="1:16" ht="15" customHeight="1" x14ac:dyDescent="0.25">
      <c r="A7" s="12">
        <f t="shared" si="0"/>
        <v>4</v>
      </c>
      <c r="B7" s="13" t="s">
        <v>24</v>
      </c>
      <c r="C7" s="13">
        <v>3</v>
      </c>
      <c r="D7" s="13"/>
      <c r="E7" s="13"/>
      <c r="F7" s="14">
        <f t="shared" si="1"/>
        <v>3</v>
      </c>
      <c r="I7" s="1">
        <v>3</v>
      </c>
      <c r="J7" s="19" t="s">
        <v>278</v>
      </c>
      <c r="K7" s="91">
        <v>1</v>
      </c>
      <c r="L7" s="19"/>
      <c r="M7" s="19"/>
      <c r="N7" s="19"/>
      <c r="O7" s="19"/>
      <c r="P7" s="19"/>
    </row>
    <row r="8" spans="1:16" ht="15" customHeight="1" x14ac:dyDescent="0.25">
      <c r="A8" s="12">
        <f t="shared" si="0"/>
        <v>5</v>
      </c>
      <c r="B8" s="13" t="s">
        <v>25</v>
      </c>
      <c r="C8" s="13">
        <v>2</v>
      </c>
      <c r="D8" s="13"/>
      <c r="E8" s="13"/>
      <c r="F8" s="14">
        <f t="shared" si="1"/>
        <v>2</v>
      </c>
      <c r="I8" s="1">
        <v>4</v>
      </c>
      <c r="J8" s="19" t="s">
        <v>279</v>
      </c>
      <c r="K8" s="91">
        <v>1</v>
      </c>
      <c r="L8" s="19"/>
      <c r="M8" s="58"/>
      <c r="N8" s="58"/>
      <c r="O8" s="19"/>
      <c r="P8" s="19"/>
    </row>
    <row r="9" spans="1:16" ht="15" customHeight="1" x14ac:dyDescent="0.25">
      <c r="A9" s="12">
        <f t="shared" si="0"/>
        <v>6</v>
      </c>
      <c r="B9" s="13" t="s">
        <v>32</v>
      </c>
      <c r="C9" s="13">
        <v>1</v>
      </c>
      <c r="D9" s="13"/>
      <c r="E9" s="13"/>
      <c r="F9" s="14">
        <f t="shared" si="1"/>
        <v>1</v>
      </c>
      <c r="I9" s="1">
        <v>5</v>
      </c>
      <c r="J9" s="19" t="s">
        <v>280</v>
      </c>
      <c r="K9" s="92">
        <v>1</v>
      </c>
      <c r="L9" s="19"/>
      <c r="M9" s="59"/>
      <c r="N9" s="59"/>
      <c r="O9" s="19"/>
      <c r="P9" s="19"/>
    </row>
    <row r="10" spans="1:16" x14ac:dyDescent="0.25">
      <c r="A10" s="12">
        <f t="shared" si="0"/>
        <v>7</v>
      </c>
      <c r="B10" s="13" t="s">
        <v>26</v>
      </c>
      <c r="C10" s="13">
        <v>2</v>
      </c>
      <c r="D10" s="13">
        <v>1</v>
      </c>
      <c r="E10" s="13"/>
      <c r="F10" s="14">
        <f t="shared" si="1"/>
        <v>3</v>
      </c>
      <c r="I10" s="1">
        <v>6</v>
      </c>
      <c r="J10" s="19" t="s">
        <v>281</v>
      </c>
      <c r="K10" s="92">
        <v>1</v>
      </c>
      <c r="L10" s="19"/>
      <c r="M10" s="59"/>
      <c r="N10" s="59"/>
      <c r="O10" s="19"/>
      <c r="P10" s="19"/>
    </row>
    <row r="11" spans="1:16" x14ac:dyDescent="0.25">
      <c r="A11" s="12">
        <f t="shared" si="0"/>
        <v>8</v>
      </c>
      <c r="B11" s="13" t="s">
        <v>27</v>
      </c>
      <c r="C11" s="13">
        <v>4</v>
      </c>
      <c r="D11" s="13"/>
      <c r="E11" s="13"/>
      <c r="F11" s="14">
        <f t="shared" si="1"/>
        <v>4</v>
      </c>
      <c r="I11" s="1">
        <v>7</v>
      </c>
      <c r="J11" s="19" t="s">
        <v>282</v>
      </c>
      <c r="K11" s="92">
        <v>2</v>
      </c>
      <c r="L11" s="19"/>
      <c r="M11" s="59"/>
      <c r="N11" s="59"/>
      <c r="O11" s="19"/>
      <c r="P11" s="19"/>
    </row>
    <row r="12" spans="1:16" x14ac:dyDescent="0.25">
      <c r="A12" s="12">
        <f t="shared" si="0"/>
        <v>9</v>
      </c>
      <c r="B12" s="13" t="s">
        <v>28</v>
      </c>
      <c r="C12" s="13">
        <v>2</v>
      </c>
      <c r="D12" s="13"/>
      <c r="E12" s="13"/>
      <c r="F12" s="14">
        <f t="shared" si="1"/>
        <v>2</v>
      </c>
      <c r="I12" s="1">
        <v>8</v>
      </c>
      <c r="J12" s="19" t="s">
        <v>164</v>
      </c>
      <c r="K12" s="92">
        <v>1</v>
      </c>
      <c r="L12" s="19"/>
      <c r="M12" s="59"/>
      <c r="N12" s="59"/>
      <c r="O12" s="19"/>
      <c r="P12" s="19"/>
    </row>
    <row r="13" spans="1:16" x14ac:dyDescent="0.25">
      <c r="A13" s="12">
        <f t="shared" si="0"/>
        <v>10</v>
      </c>
      <c r="B13" s="13" t="s">
        <v>29</v>
      </c>
      <c r="C13" s="13">
        <v>2</v>
      </c>
      <c r="D13" s="13"/>
      <c r="E13" s="13"/>
      <c r="F13" s="14">
        <f t="shared" si="1"/>
        <v>2</v>
      </c>
      <c r="I13" s="1">
        <v>9</v>
      </c>
      <c r="J13" s="19" t="s">
        <v>283</v>
      </c>
      <c r="K13" s="92">
        <v>1</v>
      </c>
      <c r="L13" s="19"/>
      <c r="M13" s="59"/>
      <c r="N13" s="60"/>
      <c r="O13" s="19"/>
      <c r="P13" s="19"/>
    </row>
    <row r="14" spans="1:16" x14ac:dyDescent="0.25">
      <c r="A14" s="12">
        <f t="shared" si="0"/>
        <v>11</v>
      </c>
      <c r="B14" s="13" t="s">
        <v>30</v>
      </c>
      <c r="C14" s="13">
        <v>2</v>
      </c>
      <c r="D14" s="13"/>
      <c r="E14" s="13"/>
      <c r="F14" s="14">
        <f t="shared" si="1"/>
        <v>2</v>
      </c>
      <c r="J14" s="19"/>
      <c r="K14" s="59">
        <f>SUM(K5:K13)</f>
        <v>12</v>
      </c>
      <c r="L14" s="19"/>
      <c r="M14" s="59"/>
      <c r="N14" s="59"/>
      <c r="O14" s="19"/>
      <c r="P14" s="19"/>
    </row>
    <row r="15" spans="1:16" x14ac:dyDescent="0.25">
      <c r="A15" s="12">
        <f t="shared" si="0"/>
        <v>12</v>
      </c>
      <c r="B15" s="13" t="s">
        <v>31</v>
      </c>
      <c r="C15" s="13">
        <v>1</v>
      </c>
      <c r="D15" s="13"/>
      <c r="E15" s="13"/>
      <c r="F15" s="14">
        <f t="shared" si="1"/>
        <v>1</v>
      </c>
      <c r="J15" s="19"/>
      <c r="K15" s="59"/>
      <c r="L15" s="19"/>
      <c r="M15" s="59"/>
      <c r="N15" s="59"/>
      <c r="O15" s="19"/>
      <c r="P15" s="19"/>
    </row>
    <row r="16" spans="1:16" x14ac:dyDescent="0.25">
      <c r="A16" s="12">
        <f t="shared" si="0"/>
        <v>13</v>
      </c>
      <c r="B16" s="13" t="s">
        <v>33</v>
      </c>
      <c r="C16" s="13">
        <v>1</v>
      </c>
      <c r="D16" s="13"/>
      <c r="E16" s="13"/>
      <c r="F16" s="14">
        <f t="shared" si="1"/>
        <v>1</v>
      </c>
      <c r="J16" s="19"/>
      <c r="K16" s="59"/>
      <c r="L16" s="19"/>
      <c r="M16" s="59"/>
      <c r="N16" s="59"/>
      <c r="O16" s="19"/>
      <c r="P16" s="19"/>
    </row>
    <row r="17" spans="1:16" x14ac:dyDescent="0.25">
      <c r="A17" s="12">
        <f t="shared" si="0"/>
        <v>14</v>
      </c>
      <c r="B17" s="13" t="s">
        <v>34</v>
      </c>
      <c r="C17" s="13">
        <v>3</v>
      </c>
      <c r="D17" s="13"/>
      <c r="E17" s="13"/>
      <c r="F17" s="14">
        <f t="shared" si="1"/>
        <v>3</v>
      </c>
      <c r="J17" s="19"/>
      <c r="K17" s="59"/>
      <c r="L17" s="19"/>
      <c r="M17" s="59"/>
      <c r="N17" s="59"/>
      <c r="O17" s="19"/>
      <c r="P17" s="19"/>
    </row>
    <row r="18" spans="1:16" s="20" customFormat="1" x14ac:dyDescent="0.25">
      <c r="A18" s="9"/>
      <c r="B18" s="14"/>
      <c r="C18" s="9">
        <f>SUM(C5:C17)+D5+D10</f>
        <v>39</v>
      </c>
      <c r="D18" s="14"/>
      <c r="E18" s="14">
        <f>SUM(E5:E17)</f>
        <v>2</v>
      </c>
      <c r="F18" s="14"/>
      <c r="J18" s="61"/>
      <c r="K18" s="62"/>
      <c r="L18" s="61"/>
      <c r="M18" s="62"/>
      <c r="N18" s="62"/>
      <c r="O18" s="61"/>
      <c r="P18" s="61"/>
    </row>
    <row r="19" spans="1:16" x14ac:dyDescent="0.25">
      <c r="A19" s="12">
        <f>A17+1</f>
        <v>15</v>
      </c>
      <c r="B19" s="13" t="s">
        <v>42</v>
      </c>
      <c r="C19" s="13">
        <v>1</v>
      </c>
      <c r="D19" s="13"/>
      <c r="E19" s="13"/>
      <c r="F19" s="14">
        <f>C19+D19+E19</f>
        <v>1</v>
      </c>
      <c r="J19" s="19"/>
      <c r="K19" s="59"/>
      <c r="L19" s="19"/>
      <c r="M19" s="59"/>
      <c r="N19" s="59"/>
      <c r="O19" s="19"/>
      <c r="P19" s="19"/>
    </row>
    <row r="20" spans="1:16" x14ac:dyDescent="0.25">
      <c r="A20" s="12">
        <f t="shared" ref="A20:A26" si="2">A19+1</f>
        <v>16</v>
      </c>
      <c r="B20" s="13" t="s">
        <v>136</v>
      </c>
      <c r="C20" s="13">
        <v>33</v>
      </c>
      <c r="D20" s="13"/>
      <c r="E20" s="13">
        <f>15+2</f>
        <v>17</v>
      </c>
      <c r="F20" s="14">
        <f t="shared" ref="F20:F26" si="3">C20+D20+E20</f>
        <v>50</v>
      </c>
      <c r="J20" s="19"/>
      <c r="K20" s="59"/>
      <c r="L20" s="19"/>
      <c r="M20" s="19"/>
      <c r="N20" s="19"/>
      <c r="O20" s="19"/>
      <c r="P20" s="19"/>
    </row>
    <row r="21" spans="1:16" x14ac:dyDescent="0.25">
      <c r="A21" s="12">
        <f t="shared" si="2"/>
        <v>17</v>
      </c>
      <c r="B21" s="13" t="s">
        <v>137</v>
      </c>
      <c r="C21" s="13">
        <v>18</v>
      </c>
      <c r="D21" s="13"/>
      <c r="E21" s="13"/>
      <c r="F21" s="14">
        <f t="shared" si="3"/>
        <v>18</v>
      </c>
      <c r="J21" s="19"/>
      <c r="K21" s="59"/>
      <c r="L21" s="19"/>
      <c r="M21" s="19"/>
      <c r="N21" s="19"/>
      <c r="O21" s="19"/>
      <c r="P21" s="19"/>
    </row>
    <row r="22" spans="1:16" x14ac:dyDescent="0.25">
      <c r="A22" s="12">
        <f t="shared" si="2"/>
        <v>18</v>
      </c>
      <c r="B22" s="13" t="s">
        <v>44</v>
      </c>
      <c r="C22" s="13">
        <v>48</v>
      </c>
      <c r="D22" s="13"/>
      <c r="E22" s="13">
        <f>56+1</f>
        <v>57</v>
      </c>
      <c r="F22" s="14">
        <f t="shared" si="3"/>
        <v>105</v>
      </c>
      <c r="J22" s="19"/>
      <c r="K22" s="19"/>
      <c r="L22" s="19"/>
      <c r="M22" s="19"/>
      <c r="N22" s="19"/>
      <c r="O22" s="19"/>
      <c r="P22" s="19"/>
    </row>
    <row r="23" spans="1:16" x14ac:dyDescent="0.25">
      <c r="A23" s="12">
        <f t="shared" si="2"/>
        <v>19</v>
      </c>
      <c r="B23" s="13" t="s">
        <v>6</v>
      </c>
      <c r="C23" s="13">
        <v>4</v>
      </c>
      <c r="D23" s="13"/>
      <c r="E23" s="13"/>
      <c r="F23" s="14">
        <f t="shared" si="3"/>
        <v>4</v>
      </c>
      <c r="J23" s="19"/>
      <c r="K23" s="19"/>
      <c r="L23" s="19"/>
      <c r="M23" s="19"/>
      <c r="N23" s="19"/>
      <c r="O23" s="19"/>
      <c r="P23" s="19"/>
    </row>
    <row r="24" spans="1:16" x14ac:dyDescent="0.25">
      <c r="A24" s="12">
        <f t="shared" si="2"/>
        <v>20</v>
      </c>
      <c r="B24" s="13" t="s">
        <v>45</v>
      </c>
      <c r="C24" s="13">
        <v>4</v>
      </c>
      <c r="D24" s="13"/>
      <c r="E24" s="13">
        <v>2</v>
      </c>
      <c r="F24" s="14">
        <f t="shared" si="3"/>
        <v>6</v>
      </c>
    </row>
    <row r="25" spans="1:16" x14ac:dyDescent="0.25">
      <c r="A25" s="12">
        <f t="shared" si="2"/>
        <v>21</v>
      </c>
      <c r="B25" s="13" t="s">
        <v>22</v>
      </c>
      <c r="C25" s="13">
        <f>6-2</f>
        <v>4</v>
      </c>
      <c r="D25" s="13"/>
      <c r="E25" s="13"/>
      <c r="F25" s="14">
        <f t="shared" si="3"/>
        <v>4</v>
      </c>
    </row>
    <row r="26" spans="1:16" x14ac:dyDescent="0.25">
      <c r="A26" s="12">
        <f t="shared" si="2"/>
        <v>22</v>
      </c>
      <c r="B26" s="13" t="s">
        <v>50</v>
      </c>
      <c r="C26" s="13">
        <v>1</v>
      </c>
      <c r="D26" s="13"/>
      <c r="E26" s="13"/>
      <c r="F26" s="14">
        <f t="shared" si="3"/>
        <v>1</v>
      </c>
      <c r="L26" s="68"/>
    </row>
    <row r="27" spans="1:16" s="20" customFormat="1" x14ac:dyDescent="0.25">
      <c r="A27" s="9"/>
      <c r="B27" s="14"/>
      <c r="C27" s="9">
        <f>SUM(C19:C26)</f>
        <v>113</v>
      </c>
      <c r="D27" s="14"/>
      <c r="E27" s="9">
        <f>SUM(E19:E26)</f>
        <v>76</v>
      </c>
      <c r="F27" s="14"/>
    </row>
    <row r="28" spans="1:16" x14ac:dyDescent="0.25">
      <c r="A28" s="12">
        <f>A26+1</f>
        <v>23</v>
      </c>
      <c r="B28" s="13" t="s">
        <v>7</v>
      </c>
      <c r="C28" s="13">
        <v>1</v>
      </c>
      <c r="D28" s="13"/>
      <c r="E28" s="13">
        <v>4</v>
      </c>
      <c r="F28" s="14">
        <f>C28+D28+E28</f>
        <v>5</v>
      </c>
    </row>
    <row r="29" spans="1:16" x14ac:dyDescent="0.25">
      <c r="A29" s="12">
        <f>A28+1</f>
        <v>24</v>
      </c>
      <c r="B29" s="13" t="s">
        <v>8</v>
      </c>
      <c r="C29" s="13">
        <f>34+2</f>
        <v>36</v>
      </c>
      <c r="D29" s="13"/>
      <c r="E29" s="13">
        <f>10-1</f>
        <v>9</v>
      </c>
      <c r="F29" s="14">
        <f>C29+D29+E29</f>
        <v>45</v>
      </c>
    </row>
    <row r="30" spans="1:16" s="20" customFormat="1" x14ac:dyDescent="0.25">
      <c r="A30" s="9"/>
      <c r="B30" s="14"/>
      <c r="C30" s="9">
        <f>SUM(C28:C29)</f>
        <v>37</v>
      </c>
      <c r="D30" s="9"/>
      <c r="E30" s="9">
        <f>SUM(E28:E29)</f>
        <v>13</v>
      </c>
      <c r="F30" s="14"/>
    </row>
    <row r="31" spans="1:16" x14ac:dyDescent="0.25">
      <c r="A31" s="12">
        <f>A29+1</f>
        <v>25</v>
      </c>
      <c r="B31" s="13" t="s">
        <v>38</v>
      </c>
      <c r="C31" s="13">
        <v>3</v>
      </c>
      <c r="D31" s="13"/>
      <c r="E31" s="13">
        <v>10</v>
      </c>
      <c r="F31" s="14">
        <f>C31+D31+E31</f>
        <v>13</v>
      </c>
      <c r="J31" s="19"/>
      <c r="K31" s="59"/>
      <c r="L31" s="19"/>
      <c r="M31" s="59"/>
      <c r="N31" s="59"/>
      <c r="O31" s="19"/>
      <c r="P31" s="19"/>
    </row>
    <row r="32" spans="1:16" x14ac:dyDescent="0.25">
      <c r="A32" s="12">
        <f>A31+1</f>
        <v>26</v>
      </c>
      <c r="B32" s="13" t="s">
        <v>48</v>
      </c>
      <c r="C32" s="13">
        <v>1</v>
      </c>
      <c r="D32" s="13"/>
      <c r="E32" s="13"/>
      <c r="F32" s="14">
        <f t="shared" ref="F32:F33" si="4">C32+D32+E32</f>
        <v>1</v>
      </c>
    </row>
    <row r="33" spans="1:16" x14ac:dyDescent="0.25">
      <c r="A33" s="12">
        <f>A32+1</f>
        <v>27</v>
      </c>
      <c r="B33" s="13" t="s">
        <v>97</v>
      </c>
      <c r="C33" s="13"/>
      <c r="D33" s="13"/>
      <c r="E33" s="13">
        <v>1</v>
      </c>
      <c r="F33" s="14">
        <f t="shared" si="4"/>
        <v>1</v>
      </c>
    </row>
    <row r="34" spans="1:16" s="20" customFormat="1" x14ac:dyDescent="0.25">
      <c r="A34" s="9"/>
      <c r="B34" s="14"/>
      <c r="C34" s="9">
        <f>SUM(C31:C33)</f>
        <v>4</v>
      </c>
      <c r="D34" s="14"/>
      <c r="E34" s="9">
        <f>SUM(E31:E33)</f>
        <v>11</v>
      </c>
      <c r="F34" s="14"/>
    </row>
    <row r="35" spans="1:16" x14ac:dyDescent="0.25">
      <c r="A35" s="12">
        <f>A33+1</f>
        <v>28</v>
      </c>
      <c r="B35" s="13" t="s">
        <v>39</v>
      </c>
      <c r="C35" s="13">
        <v>2</v>
      </c>
      <c r="D35" s="13"/>
      <c r="E35" s="13"/>
      <c r="F35" s="14">
        <f>C35+D35+E35</f>
        <v>2</v>
      </c>
      <c r="J35" s="19"/>
      <c r="K35" s="59"/>
      <c r="L35" s="19"/>
      <c r="M35" s="59"/>
      <c r="N35" s="59"/>
      <c r="O35" s="19"/>
      <c r="P35" s="19"/>
    </row>
    <row r="36" spans="1:16" x14ac:dyDescent="0.25">
      <c r="A36" s="12">
        <f t="shared" ref="A36:A51" si="5">A35+1</f>
        <v>29</v>
      </c>
      <c r="B36" s="13" t="s">
        <v>9</v>
      </c>
      <c r="C36" s="13">
        <v>1</v>
      </c>
      <c r="D36" s="13"/>
      <c r="E36" s="13"/>
      <c r="F36" s="14">
        <f t="shared" ref="F36:F50" si="6">C36+D36+E36</f>
        <v>1</v>
      </c>
    </row>
    <row r="37" spans="1:16" x14ac:dyDescent="0.25">
      <c r="A37" s="12">
        <f t="shared" si="5"/>
        <v>30</v>
      </c>
      <c r="B37" s="13" t="s">
        <v>40</v>
      </c>
      <c r="C37" s="13">
        <v>1</v>
      </c>
      <c r="D37" s="13"/>
      <c r="E37" s="13"/>
      <c r="F37" s="14">
        <f t="shared" si="6"/>
        <v>1</v>
      </c>
      <c r="J37" s="19"/>
      <c r="K37" s="59"/>
      <c r="L37" s="19"/>
      <c r="M37" s="59"/>
      <c r="N37" s="59"/>
      <c r="O37" s="19"/>
      <c r="P37" s="19"/>
    </row>
    <row r="38" spans="1:16" x14ac:dyDescent="0.25">
      <c r="A38" s="12">
        <f t="shared" si="5"/>
        <v>31</v>
      </c>
      <c r="B38" s="13" t="s">
        <v>88</v>
      </c>
      <c r="C38" s="13"/>
      <c r="D38" s="13"/>
      <c r="E38" s="13">
        <f>2-1</f>
        <v>1</v>
      </c>
      <c r="F38" s="14">
        <f t="shared" si="6"/>
        <v>1</v>
      </c>
      <c r="M38" s="59"/>
    </row>
    <row r="39" spans="1:16" x14ac:dyDescent="0.25">
      <c r="A39" s="12">
        <f t="shared" si="5"/>
        <v>32</v>
      </c>
      <c r="B39" s="13" t="s">
        <v>41</v>
      </c>
      <c r="C39" s="13">
        <v>3</v>
      </c>
      <c r="D39" s="13"/>
      <c r="E39" s="13">
        <v>5</v>
      </c>
      <c r="F39" s="14">
        <f t="shared" si="6"/>
        <v>8</v>
      </c>
      <c r="J39" s="19"/>
      <c r="K39" s="59"/>
      <c r="L39" s="19"/>
      <c r="M39" s="59"/>
      <c r="N39" s="59"/>
      <c r="O39" s="19"/>
      <c r="P39" s="19"/>
    </row>
    <row r="40" spans="1:16" x14ac:dyDescent="0.25">
      <c r="A40" s="12">
        <f>A39+1</f>
        <v>33</v>
      </c>
      <c r="B40" s="13" t="s">
        <v>35</v>
      </c>
      <c r="C40" s="13">
        <v>3</v>
      </c>
      <c r="D40" s="13"/>
      <c r="E40" s="13">
        <v>4</v>
      </c>
      <c r="F40" s="14">
        <f t="shared" si="6"/>
        <v>7</v>
      </c>
    </row>
    <row r="41" spans="1:16" x14ac:dyDescent="0.25">
      <c r="A41" s="12">
        <f t="shared" si="5"/>
        <v>34</v>
      </c>
      <c r="B41" s="13" t="s">
        <v>92</v>
      </c>
      <c r="C41" s="13">
        <v>5</v>
      </c>
      <c r="D41" s="13"/>
      <c r="E41" s="13">
        <v>7</v>
      </c>
      <c r="F41" s="14">
        <f t="shared" si="6"/>
        <v>12</v>
      </c>
    </row>
    <row r="42" spans="1:16" x14ac:dyDescent="0.25">
      <c r="A42" s="12">
        <f t="shared" si="5"/>
        <v>35</v>
      </c>
      <c r="B42" s="13" t="s">
        <v>94</v>
      </c>
      <c r="C42" s="13">
        <v>4</v>
      </c>
      <c r="D42" s="13"/>
      <c r="E42" s="13">
        <v>4</v>
      </c>
      <c r="F42" s="14">
        <f t="shared" si="6"/>
        <v>8</v>
      </c>
    </row>
    <row r="43" spans="1:16" x14ac:dyDescent="0.25">
      <c r="A43" s="12">
        <f t="shared" si="5"/>
        <v>36</v>
      </c>
      <c r="B43" s="13" t="s">
        <v>47</v>
      </c>
      <c r="C43" s="13">
        <v>2</v>
      </c>
      <c r="D43" s="13"/>
      <c r="E43" s="13"/>
      <c r="F43" s="14">
        <f t="shared" si="6"/>
        <v>2</v>
      </c>
    </row>
    <row r="44" spans="1:16" x14ac:dyDescent="0.25">
      <c r="A44" s="12">
        <f t="shared" si="5"/>
        <v>37</v>
      </c>
      <c r="B44" s="13" t="s">
        <v>12</v>
      </c>
      <c r="C44" s="13">
        <v>1</v>
      </c>
      <c r="D44" s="13"/>
      <c r="E44" s="13"/>
      <c r="F44" s="14">
        <f t="shared" si="6"/>
        <v>1</v>
      </c>
    </row>
    <row r="45" spans="1:16" x14ac:dyDescent="0.25">
      <c r="A45" s="12">
        <f t="shared" si="5"/>
        <v>38</v>
      </c>
      <c r="B45" s="13" t="s">
        <v>13</v>
      </c>
      <c r="C45" s="13">
        <v>3</v>
      </c>
      <c r="D45" s="13"/>
      <c r="E45" s="13">
        <v>5</v>
      </c>
      <c r="F45" s="14">
        <f t="shared" si="6"/>
        <v>8</v>
      </c>
    </row>
    <row r="46" spans="1:16" x14ac:dyDescent="0.25">
      <c r="A46" s="12">
        <f t="shared" si="5"/>
        <v>39</v>
      </c>
      <c r="B46" s="13" t="s">
        <v>14</v>
      </c>
      <c r="C46" s="13">
        <v>4</v>
      </c>
      <c r="D46" s="13"/>
      <c r="E46" s="13">
        <v>6</v>
      </c>
      <c r="F46" s="14">
        <f t="shared" si="6"/>
        <v>10</v>
      </c>
    </row>
    <row r="47" spans="1:16" x14ac:dyDescent="0.25">
      <c r="A47" s="12">
        <f t="shared" si="5"/>
        <v>40</v>
      </c>
      <c r="B47" s="13" t="s">
        <v>245</v>
      </c>
      <c r="C47" s="13">
        <v>5</v>
      </c>
      <c r="D47" s="13"/>
      <c r="E47" s="13"/>
      <c r="F47" s="14">
        <f t="shared" si="6"/>
        <v>5</v>
      </c>
    </row>
    <row r="48" spans="1:16" x14ac:dyDescent="0.25">
      <c r="A48" s="12">
        <f t="shared" si="5"/>
        <v>41</v>
      </c>
      <c r="B48" s="13" t="s">
        <v>16</v>
      </c>
      <c r="C48" s="13">
        <v>2</v>
      </c>
      <c r="D48" s="13"/>
      <c r="E48" s="13"/>
      <c r="F48" s="14">
        <f t="shared" si="6"/>
        <v>2</v>
      </c>
    </row>
    <row r="49" spans="1:11" x14ac:dyDescent="0.25">
      <c r="A49" s="12">
        <f t="shared" si="5"/>
        <v>42</v>
      </c>
      <c r="B49" s="13" t="s">
        <v>17</v>
      </c>
      <c r="C49" s="13">
        <v>1</v>
      </c>
      <c r="D49" s="13"/>
      <c r="E49" s="13"/>
      <c r="F49" s="14">
        <f t="shared" si="6"/>
        <v>1</v>
      </c>
    </row>
    <row r="50" spans="1:11" x14ac:dyDescent="0.25">
      <c r="A50" s="12">
        <f t="shared" si="5"/>
        <v>43</v>
      </c>
      <c r="B50" s="13" t="s">
        <v>49</v>
      </c>
      <c r="C50" s="13">
        <v>2</v>
      </c>
      <c r="D50" s="13"/>
      <c r="E50" s="13"/>
      <c r="F50" s="14">
        <f t="shared" si="6"/>
        <v>2</v>
      </c>
    </row>
    <row r="51" spans="1:11" x14ac:dyDescent="0.25">
      <c r="A51" s="12">
        <f t="shared" si="5"/>
        <v>44</v>
      </c>
      <c r="B51" s="13" t="s">
        <v>51</v>
      </c>
      <c r="C51" s="13">
        <v>1</v>
      </c>
      <c r="D51" s="13"/>
      <c r="E51" s="13"/>
      <c r="F51" s="14">
        <f>C51+D51+E51</f>
        <v>1</v>
      </c>
    </row>
    <row r="52" spans="1:11" s="20" customFormat="1" x14ac:dyDescent="0.25">
      <c r="A52" s="9"/>
      <c r="B52" s="14"/>
      <c r="C52" s="9">
        <f>SUM(C35:C51)</f>
        <v>40</v>
      </c>
      <c r="D52" s="14"/>
      <c r="E52" s="9">
        <f>SUM(E35:E51)</f>
        <v>32</v>
      </c>
      <c r="F52" s="14"/>
    </row>
    <row r="53" spans="1:11" x14ac:dyDescent="0.25">
      <c r="A53" s="12">
        <f>A51+1</f>
        <v>45</v>
      </c>
      <c r="B53" s="13" t="s">
        <v>96</v>
      </c>
      <c r="C53" s="13">
        <v>1</v>
      </c>
      <c r="D53" s="13"/>
      <c r="E53" s="13"/>
      <c r="F53" s="14">
        <f>C53+D53+E53</f>
        <v>1</v>
      </c>
    </row>
    <row r="54" spans="1:11" x14ac:dyDescent="0.25">
      <c r="A54" s="12">
        <f>A53+1</f>
        <v>46</v>
      </c>
      <c r="B54" s="13" t="s">
        <v>155</v>
      </c>
      <c r="C54" s="13">
        <v>2</v>
      </c>
      <c r="D54" s="13"/>
      <c r="E54" s="13"/>
      <c r="F54" s="14">
        <f t="shared" ref="F54:F72" si="7">C54+D54+E54</f>
        <v>2</v>
      </c>
    </row>
    <row r="55" spans="1:11" x14ac:dyDescent="0.25">
      <c r="A55" s="12">
        <f t="shared" ref="A55:A72" si="8">A54+1</f>
        <v>47</v>
      </c>
      <c r="B55" s="13" t="s">
        <v>246</v>
      </c>
      <c r="C55" s="13">
        <v>3</v>
      </c>
      <c r="D55" s="13"/>
      <c r="E55" s="13">
        <v>2</v>
      </c>
      <c r="F55" s="14">
        <f t="shared" si="7"/>
        <v>5</v>
      </c>
    </row>
    <row r="56" spans="1:11" x14ac:dyDescent="0.25">
      <c r="A56" s="12">
        <f t="shared" si="8"/>
        <v>48</v>
      </c>
      <c r="B56" s="13" t="s">
        <v>98</v>
      </c>
      <c r="C56" s="13">
        <v>1</v>
      </c>
      <c r="D56" s="13"/>
      <c r="E56" s="13"/>
      <c r="F56" s="14">
        <f t="shared" si="7"/>
        <v>1</v>
      </c>
    </row>
    <row r="57" spans="1:11" x14ac:dyDescent="0.25">
      <c r="A57" s="12">
        <f t="shared" si="8"/>
        <v>49</v>
      </c>
      <c r="B57" s="13" t="s">
        <v>132</v>
      </c>
      <c r="C57" s="13">
        <v>3</v>
      </c>
      <c r="D57" s="13"/>
      <c r="E57" s="13"/>
      <c r="F57" s="14">
        <f t="shared" si="7"/>
        <v>3</v>
      </c>
    </row>
    <row r="58" spans="1:11" x14ac:dyDescent="0.25">
      <c r="A58" s="12">
        <f t="shared" si="8"/>
        <v>50</v>
      </c>
      <c r="B58" s="13" t="s">
        <v>156</v>
      </c>
      <c r="C58" s="13">
        <v>1</v>
      </c>
      <c r="D58" s="13"/>
      <c r="E58" s="13">
        <v>1</v>
      </c>
      <c r="F58" s="14">
        <f t="shared" si="7"/>
        <v>2</v>
      </c>
    </row>
    <row r="59" spans="1:11" x14ac:dyDescent="0.25">
      <c r="A59" s="12">
        <f t="shared" si="8"/>
        <v>51</v>
      </c>
      <c r="B59" s="14" t="s">
        <v>325</v>
      </c>
      <c r="C59" s="13">
        <v>3</v>
      </c>
      <c r="D59" s="13"/>
      <c r="E59" s="13">
        <v>2</v>
      </c>
      <c r="F59" s="14">
        <f t="shared" si="7"/>
        <v>5</v>
      </c>
    </row>
    <row r="60" spans="1:11" x14ac:dyDescent="0.25">
      <c r="A60" s="12">
        <f t="shared" si="8"/>
        <v>52</v>
      </c>
      <c r="B60" s="14" t="s">
        <v>324</v>
      </c>
      <c r="C60" s="13">
        <v>1</v>
      </c>
      <c r="D60" s="13"/>
      <c r="E60" s="13">
        <v>1</v>
      </c>
      <c r="F60" s="14">
        <f t="shared" si="7"/>
        <v>2</v>
      </c>
    </row>
    <row r="61" spans="1:11" x14ac:dyDescent="0.25">
      <c r="A61" s="12">
        <f t="shared" si="8"/>
        <v>53</v>
      </c>
      <c r="B61" s="13" t="s">
        <v>129</v>
      </c>
      <c r="C61" s="13">
        <v>3</v>
      </c>
      <c r="D61" s="13"/>
      <c r="E61" s="13">
        <v>4</v>
      </c>
      <c r="F61" s="14">
        <f t="shared" si="7"/>
        <v>7</v>
      </c>
      <c r="J61" s="19"/>
      <c r="K61" s="19"/>
    </row>
    <row r="62" spans="1:11" x14ac:dyDescent="0.25">
      <c r="A62" s="12">
        <f t="shared" si="8"/>
        <v>54</v>
      </c>
      <c r="B62" s="13" t="s">
        <v>242</v>
      </c>
      <c r="C62" s="13"/>
      <c r="D62" s="13"/>
      <c r="E62" s="13">
        <v>1</v>
      </c>
      <c r="F62" s="14">
        <f t="shared" si="7"/>
        <v>1</v>
      </c>
      <c r="J62" s="19"/>
      <c r="K62" s="19"/>
    </row>
    <row r="63" spans="1:11" x14ac:dyDescent="0.25">
      <c r="A63" s="12">
        <f t="shared" si="8"/>
        <v>55</v>
      </c>
      <c r="B63" s="13" t="s">
        <v>157</v>
      </c>
      <c r="C63" s="13">
        <v>1</v>
      </c>
      <c r="D63" s="13"/>
      <c r="E63" s="13">
        <f>6+2</f>
        <v>8</v>
      </c>
      <c r="F63" s="14">
        <f t="shared" si="7"/>
        <v>9</v>
      </c>
      <c r="J63" s="19"/>
      <c r="K63" s="19"/>
    </row>
    <row r="64" spans="1:11" x14ac:dyDescent="0.25">
      <c r="A64" s="12">
        <f t="shared" si="8"/>
        <v>56</v>
      </c>
      <c r="B64" s="13" t="s">
        <v>58</v>
      </c>
      <c r="C64" s="13">
        <v>1</v>
      </c>
      <c r="D64" s="13"/>
      <c r="E64" s="13"/>
      <c r="F64" s="14">
        <f t="shared" si="7"/>
        <v>1</v>
      </c>
      <c r="J64" s="19"/>
      <c r="K64" s="19"/>
    </row>
    <row r="65" spans="1:11" x14ac:dyDescent="0.25">
      <c r="A65" s="12">
        <f t="shared" si="8"/>
        <v>57</v>
      </c>
      <c r="B65" s="13" t="s">
        <v>301</v>
      </c>
      <c r="C65" s="13"/>
      <c r="D65" s="13"/>
      <c r="E65" s="13">
        <v>1</v>
      </c>
      <c r="F65" s="14">
        <f t="shared" si="7"/>
        <v>1</v>
      </c>
      <c r="J65" s="19"/>
      <c r="K65" s="19"/>
    </row>
    <row r="66" spans="1:11" x14ac:dyDescent="0.25">
      <c r="A66" s="12">
        <f t="shared" si="8"/>
        <v>58</v>
      </c>
      <c r="B66" s="13" t="s">
        <v>101</v>
      </c>
      <c r="C66" s="13"/>
      <c r="D66" s="13"/>
      <c r="E66" s="13">
        <v>3</v>
      </c>
      <c r="F66" s="14">
        <f t="shared" si="7"/>
        <v>3</v>
      </c>
      <c r="J66" s="19"/>
      <c r="K66" s="19"/>
    </row>
    <row r="67" spans="1:11" x14ac:dyDescent="0.25">
      <c r="A67" s="12">
        <f t="shared" si="8"/>
        <v>59</v>
      </c>
      <c r="B67" s="13" t="s">
        <v>243</v>
      </c>
      <c r="C67" s="13"/>
      <c r="D67" s="13"/>
      <c r="E67" s="13">
        <v>1</v>
      </c>
      <c r="F67" s="14">
        <f t="shared" si="7"/>
        <v>1</v>
      </c>
      <c r="J67" s="19">
        <f>SUM(F53:F72)</f>
        <v>145</v>
      </c>
      <c r="K67" s="19"/>
    </row>
    <row r="68" spans="1:11" x14ac:dyDescent="0.25">
      <c r="A68" s="12">
        <f t="shared" si="8"/>
        <v>60</v>
      </c>
      <c r="B68" s="13" t="s">
        <v>273</v>
      </c>
      <c r="C68" s="13"/>
      <c r="D68" s="13"/>
      <c r="E68" s="13">
        <v>1</v>
      </c>
      <c r="F68" s="14">
        <f t="shared" si="7"/>
        <v>1</v>
      </c>
      <c r="J68" s="19"/>
      <c r="K68" s="19"/>
    </row>
    <row r="69" spans="1:11" x14ac:dyDescent="0.25">
      <c r="A69" s="12">
        <f t="shared" si="8"/>
        <v>61</v>
      </c>
      <c r="B69" s="13" t="s">
        <v>244</v>
      </c>
      <c r="C69" s="13"/>
      <c r="D69" s="13"/>
      <c r="E69" s="13">
        <v>1</v>
      </c>
      <c r="F69" s="14">
        <f t="shared" si="7"/>
        <v>1</v>
      </c>
      <c r="J69" s="19"/>
      <c r="K69" s="19"/>
    </row>
    <row r="70" spans="1:11" x14ac:dyDescent="0.25">
      <c r="A70" s="12">
        <f t="shared" si="8"/>
        <v>62</v>
      </c>
      <c r="B70" s="13" t="s">
        <v>103</v>
      </c>
      <c r="C70" s="13">
        <v>19</v>
      </c>
      <c r="D70" s="13"/>
      <c r="E70" s="13">
        <v>77</v>
      </c>
      <c r="F70" s="14">
        <f t="shared" si="7"/>
        <v>96</v>
      </c>
      <c r="J70" s="19"/>
      <c r="K70" s="19"/>
    </row>
    <row r="71" spans="1:11" x14ac:dyDescent="0.25">
      <c r="A71" s="12">
        <f t="shared" si="8"/>
        <v>63</v>
      </c>
      <c r="B71" s="13" t="s">
        <v>20</v>
      </c>
      <c r="C71" s="13">
        <v>1</v>
      </c>
      <c r="D71" s="13"/>
      <c r="E71" s="13">
        <f>2-1</f>
        <v>1</v>
      </c>
      <c r="F71" s="14">
        <f t="shared" si="7"/>
        <v>2</v>
      </c>
      <c r="J71" s="19"/>
      <c r="K71" s="19"/>
    </row>
    <row r="72" spans="1:11" x14ac:dyDescent="0.25">
      <c r="A72" s="12">
        <f t="shared" si="8"/>
        <v>64</v>
      </c>
      <c r="B72" s="13" t="s">
        <v>21</v>
      </c>
      <c r="C72" s="13">
        <v>1</v>
      </c>
      <c r="D72" s="13"/>
      <c r="E72" s="13"/>
      <c r="F72" s="14">
        <f t="shared" si="7"/>
        <v>1</v>
      </c>
      <c r="J72" s="19"/>
      <c r="K72" s="19"/>
    </row>
    <row r="73" spans="1:11" s="20" customFormat="1" x14ac:dyDescent="0.25">
      <c r="A73" s="9"/>
      <c r="B73" s="14"/>
      <c r="C73" s="9">
        <f>SUM(C53:C72)</f>
        <v>41</v>
      </c>
      <c r="D73" s="14"/>
      <c r="E73" s="9">
        <f>SUM(E55:E72)</f>
        <v>104</v>
      </c>
      <c r="F73" s="14"/>
      <c r="J73" s="61"/>
      <c r="K73" s="61"/>
    </row>
    <row r="74" spans="1:11" x14ac:dyDescent="0.25">
      <c r="A74" s="12"/>
      <c r="B74" s="14" t="s">
        <v>5</v>
      </c>
      <c r="C74" s="9">
        <f>C4+C18+C27+C30+C34+C52+C73</f>
        <v>287</v>
      </c>
      <c r="D74" s="16">
        <f>SUM(D4:D72)</f>
        <v>7</v>
      </c>
      <c r="E74" s="9">
        <f>E18+E27+E30+E34+E52+E73</f>
        <v>238</v>
      </c>
      <c r="F74" s="14">
        <f>SUM(F4:F72)</f>
        <v>525</v>
      </c>
      <c r="J74" s="19"/>
      <c r="K74" s="19"/>
    </row>
    <row r="75" spans="1:11" x14ac:dyDescent="0.25">
      <c r="A75" s="29"/>
      <c r="B75" s="61"/>
      <c r="C75" s="30"/>
      <c r="D75" s="27"/>
      <c r="E75" s="30"/>
      <c r="F75" s="61"/>
      <c r="J75" s="19"/>
      <c r="K75" s="19"/>
    </row>
    <row r="76" spans="1:11" x14ac:dyDescent="0.25">
      <c r="A76" s="29"/>
      <c r="B76" s="61"/>
      <c r="C76" s="30"/>
      <c r="D76" s="27"/>
      <c r="E76" s="30"/>
      <c r="F76" s="61"/>
      <c r="J76" s="19"/>
      <c r="K76" s="19"/>
    </row>
    <row r="77" spans="1:11" x14ac:dyDescent="0.25">
      <c r="A77" s="29"/>
      <c r="B77" s="61"/>
      <c r="C77" s="30"/>
      <c r="D77" s="27"/>
      <c r="E77" s="89" t="s">
        <v>274</v>
      </c>
      <c r="F77" s="61"/>
      <c r="J77" s="19"/>
      <c r="K77" s="19"/>
    </row>
    <row r="78" spans="1:11" x14ac:dyDescent="0.25">
      <c r="A78" s="29"/>
      <c r="B78" s="61"/>
      <c r="C78" s="30"/>
      <c r="D78" s="27"/>
      <c r="E78" s="89"/>
      <c r="F78" s="61"/>
      <c r="J78" s="19"/>
      <c r="K78" s="19"/>
    </row>
    <row r="79" spans="1:11" x14ac:dyDescent="0.25">
      <c r="E79" s="90"/>
      <c r="J79" s="19"/>
      <c r="K79" s="19"/>
    </row>
    <row r="80" spans="1:11" x14ac:dyDescent="0.25">
      <c r="E80" s="90"/>
      <c r="J80" s="19"/>
      <c r="K80" s="19"/>
    </row>
    <row r="81" spans="2:11" x14ac:dyDescent="0.25">
      <c r="E81" s="90" t="s">
        <v>275</v>
      </c>
      <c r="J81" s="19"/>
      <c r="K81" s="19"/>
    </row>
    <row r="82" spans="2:11" x14ac:dyDescent="0.25">
      <c r="E82" s="90" t="s">
        <v>276</v>
      </c>
      <c r="J82" s="19"/>
      <c r="K82" s="19"/>
    </row>
    <row r="83" spans="2:11" x14ac:dyDescent="0.25">
      <c r="J83" s="19"/>
      <c r="K83" s="19"/>
    </row>
    <row r="84" spans="2:11" x14ac:dyDescent="0.25">
      <c r="B84" s="3" t="s">
        <v>2</v>
      </c>
      <c r="C84" s="3">
        <f>C74</f>
        <v>287</v>
      </c>
      <c r="D84" s="3">
        <v>287</v>
      </c>
      <c r="J84" s="19"/>
      <c r="K84" s="19"/>
    </row>
    <row r="85" spans="2:11" x14ac:dyDescent="0.25">
      <c r="B85" s="3" t="s">
        <v>105</v>
      </c>
      <c r="C85" s="3">
        <f>E74</f>
        <v>238</v>
      </c>
      <c r="D85" s="3">
        <v>238</v>
      </c>
      <c r="J85" s="19"/>
      <c r="K85" s="19"/>
    </row>
    <row r="86" spans="2:11" x14ac:dyDescent="0.25">
      <c r="C86" s="3">
        <f>C84+C85</f>
        <v>525</v>
      </c>
      <c r="D86" s="3">
        <f>SUM(D84:D85)</f>
        <v>525</v>
      </c>
      <c r="J86" s="19"/>
      <c r="K86" s="19"/>
    </row>
    <row r="87" spans="2:11" x14ac:dyDescent="0.25">
      <c r="J87" s="19"/>
      <c r="K87" s="19"/>
    </row>
    <row r="90" spans="2:11" x14ac:dyDescent="0.25">
      <c r="B90" s="3" t="s">
        <v>284</v>
      </c>
      <c r="C90" s="3" t="s">
        <v>285</v>
      </c>
      <c r="D90" s="3">
        <v>238</v>
      </c>
      <c r="J90" s="17"/>
    </row>
    <row r="91" spans="2:11" x14ac:dyDescent="0.25">
      <c r="B91" s="3" t="s">
        <v>286</v>
      </c>
      <c r="C91" s="3" t="s">
        <v>285</v>
      </c>
      <c r="D91" s="3">
        <v>237</v>
      </c>
      <c r="E91" s="3" t="s">
        <v>287</v>
      </c>
    </row>
    <row r="98" spans="2:5" x14ac:dyDescent="0.25">
      <c r="B98" s="3">
        <v>1</v>
      </c>
    </row>
    <row r="100" spans="2:5" x14ac:dyDescent="0.25">
      <c r="C100" s="56"/>
    </row>
    <row r="101" spans="2:5" x14ac:dyDescent="0.25">
      <c r="B101" s="56"/>
      <c r="C101" s="56"/>
    </row>
    <row r="102" spans="2:5" x14ac:dyDescent="0.25">
      <c r="B102" s="56"/>
      <c r="C102" s="56"/>
    </row>
    <row r="103" spans="2:5" x14ac:dyDescent="0.25">
      <c r="B103" s="56"/>
      <c r="C103" s="56"/>
      <c r="E103" s="56"/>
    </row>
    <row r="104" spans="2:5" x14ac:dyDescent="0.25">
      <c r="B104" s="56"/>
      <c r="C104" s="56"/>
    </row>
    <row r="105" spans="2:5" x14ac:dyDescent="0.25">
      <c r="B105" s="56"/>
      <c r="C105" s="56"/>
    </row>
    <row r="106" spans="2:5" x14ac:dyDescent="0.25">
      <c r="B106" s="56"/>
      <c r="C106" s="56"/>
    </row>
    <row r="107" spans="2:5" x14ac:dyDescent="0.25">
      <c r="C107" s="56"/>
    </row>
    <row r="142" spans="8:9" x14ac:dyDescent="0.25">
      <c r="H142" s="20"/>
      <c r="I142" s="20"/>
    </row>
  </sheetData>
  <mergeCells count="1">
    <mergeCell ref="D2:D3"/>
  </mergeCells>
  <pageMargins left="0.7" right="0.7" top="0.75" bottom="0.75" header="0.3" footer="0.3"/>
  <pageSetup paperSize="258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opLeftCell="A76" workbookViewId="0">
      <selection activeCell="B95" sqref="B95"/>
    </sheetView>
  </sheetViews>
  <sheetFormatPr defaultRowHeight="15" x14ac:dyDescent="0.25"/>
  <cols>
    <col min="1" max="1" width="5.42578125" style="1" customWidth="1"/>
    <col min="2" max="2" width="57.42578125" style="3" customWidth="1"/>
    <col min="3" max="3" width="16.5703125" style="3" customWidth="1"/>
    <col min="4" max="4" width="11.85546875" style="3" customWidth="1"/>
    <col min="5" max="5" width="12.42578125" style="3" customWidth="1"/>
    <col min="6" max="6" width="15.28515625" style="20" customWidth="1"/>
    <col min="7" max="7" width="9.140625" style="3"/>
    <col min="8" max="8" width="9" style="3" customWidth="1"/>
    <col min="9" max="16384" width="9.140625" style="3"/>
  </cols>
  <sheetData>
    <row r="1" spans="1:16" x14ac:dyDescent="0.25">
      <c r="A1" s="18" t="s">
        <v>288</v>
      </c>
      <c r="B1" s="18"/>
      <c r="C1" s="18"/>
    </row>
    <row r="2" spans="1:16" s="6" customFormat="1" ht="29.25" customHeight="1" x14ac:dyDescent="0.25">
      <c r="A2" s="93" t="s">
        <v>0</v>
      </c>
      <c r="B2" s="93" t="s">
        <v>1</v>
      </c>
      <c r="C2" s="93" t="s">
        <v>2</v>
      </c>
      <c r="D2" s="323" t="s">
        <v>82</v>
      </c>
      <c r="E2" s="93" t="s">
        <v>3</v>
      </c>
      <c r="F2" s="93" t="s">
        <v>5</v>
      </c>
    </row>
    <row r="3" spans="1:16" s="6" customFormat="1" ht="15" customHeight="1" x14ac:dyDescent="0.25">
      <c r="A3" s="93"/>
      <c r="B3" s="93"/>
      <c r="C3" s="93"/>
      <c r="D3" s="324"/>
      <c r="E3" s="93"/>
      <c r="F3" s="93"/>
    </row>
    <row r="4" spans="1:16" s="63" customFormat="1" ht="15" customHeight="1" x14ac:dyDescent="0.25">
      <c r="A4" s="7">
        <v>1</v>
      </c>
      <c r="B4" s="8" t="s">
        <v>37</v>
      </c>
      <c r="C4" s="93">
        <v>13</v>
      </c>
      <c r="D4" s="93"/>
      <c r="E4" s="93"/>
      <c r="F4" s="14">
        <f>C4+D4+E4</f>
        <v>13</v>
      </c>
    </row>
    <row r="5" spans="1:16" ht="15" customHeight="1" x14ac:dyDescent="0.25">
      <c r="A5" s="12">
        <f>A4+1</f>
        <v>2</v>
      </c>
      <c r="B5" s="13" t="s">
        <v>23</v>
      </c>
      <c r="C5" s="13">
        <v>7</v>
      </c>
      <c r="D5" s="13">
        <v>6</v>
      </c>
      <c r="E5" s="13">
        <v>4</v>
      </c>
      <c r="F5" s="14">
        <f>C5+D5+E5</f>
        <v>17</v>
      </c>
      <c r="I5" s="1">
        <v>1</v>
      </c>
      <c r="J5" s="19" t="s">
        <v>90</v>
      </c>
      <c r="K5" s="91">
        <v>3</v>
      </c>
      <c r="L5" s="19"/>
      <c r="M5" s="19"/>
      <c r="N5" s="19"/>
      <c r="O5" s="19"/>
      <c r="P5" s="19"/>
    </row>
    <row r="6" spans="1:16" ht="15" customHeight="1" x14ac:dyDescent="0.25">
      <c r="A6" s="12">
        <f t="shared" ref="A6:A17" si="0">A5+1</f>
        <v>3</v>
      </c>
      <c r="B6" s="13" t="s">
        <v>140</v>
      </c>
      <c r="C6" s="13">
        <v>1</v>
      </c>
      <c r="D6" s="13"/>
      <c r="E6" s="13"/>
      <c r="F6" s="14">
        <f t="shared" ref="F6:F17" si="1">C6+D6+E6</f>
        <v>1</v>
      </c>
      <c r="I6" s="1">
        <v>2</v>
      </c>
      <c r="J6" s="19" t="s">
        <v>277</v>
      </c>
      <c r="K6" s="91">
        <v>1</v>
      </c>
      <c r="L6" s="19"/>
      <c r="M6" s="19"/>
      <c r="N6" s="19"/>
      <c r="O6" s="19"/>
      <c r="P6" s="19"/>
    </row>
    <row r="7" spans="1:16" ht="15" customHeight="1" x14ac:dyDescent="0.25">
      <c r="A7" s="12">
        <f t="shared" si="0"/>
        <v>4</v>
      </c>
      <c r="B7" s="13" t="s">
        <v>24</v>
      </c>
      <c r="C7" s="13">
        <v>3</v>
      </c>
      <c r="D7" s="13"/>
      <c r="E7" s="13"/>
      <c r="F7" s="14">
        <f t="shared" si="1"/>
        <v>3</v>
      </c>
      <c r="I7" s="1">
        <v>3</v>
      </c>
      <c r="J7" s="19" t="s">
        <v>278</v>
      </c>
      <c r="K7" s="91">
        <v>1</v>
      </c>
      <c r="L7" s="19"/>
      <c r="M7" s="19"/>
      <c r="N7" s="19"/>
      <c r="O7" s="19"/>
      <c r="P7" s="19"/>
    </row>
    <row r="8" spans="1:16" ht="15" customHeight="1" x14ac:dyDescent="0.25">
      <c r="A8" s="12">
        <f t="shared" si="0"/>
        <v>5</v>
      </c>
      <c r="B8" s="13" t="s">
        <v>25</v>
      </c>
      <c r="C8" s="13">
        <v>2</v>
      </c>
      <c r="D8" s="13"/>
      <c r="E8" s="13"/>
      <c r="F8" s="14">
        <f t="shared" si="1"/>
        <v>2</v>
      </c>
      <c r="I8" s="1">
        <v>4</v>
      </c>
      <c r="J8" s="19" t="s">
        <v>279</v>
      </c>
      <c r="K8" s="91">
        <v>1</v>
      </c>
      <c r="L8" s="19"/>
      <c r="M8" s="58"/>
      <c r="N8" s="58"/>
      <c r="O8" s="19"/>
      <c r="P8" s="19"/>
    </row>
    <row r="9" spans="1:16" ht="15" customHeight="1" x14ac:dyDescent="0.25">
      <c r="A9" s="12">
        <f t="shared" si="0"/>
        <v>6</v>
      </c>
      <c r="B9" s="13" t="s">
        <v>32</v>
      </c>
      <c r="C9" s="13">
        <v>1</v>
      </c>
      <c r="D9" s="13"/>
      <c r="E9" s="13"/>
      <c r="F9" s="14">
        <f t="shared" si="1"/>
        <v>1</v>
      </c>
      <c r="I9" s="1">
        <v>5</v>
      </c>
      <c r="J9" s="19" t="s">
        <v>280</v>
      </c>
      <c r="K9" s="92">
        <v>1</v>
      </c>
      <c r="L9" s="19"/>
      <c r="M9" s="59"/>
      <c r="N9" s="59"/>
      <c r="O9" s="19"/>
      <c r="P9" s="19"/>
    </row>
    <row r="10" spans="1:16" x14ac:dyDescent="0.25">
      <c r="A10" s="12">
        <f t="shared" si="0"/>
        <v>7</v>
      </c>
      <c r="B10" s="13" t="s">
        <v>26</v>
      </c>
      <c r="C10" s="13">
        <v>2</v>
      </c>
      <c r="D10" s="13">
        <v>1</v>
      </c>
      <c r="E10" s="13"/>
      <c r="F10" s="14">
        <f>C10+D10+E10</f>
        <v>3</v>
      </c>
      <c r="I10" s="1">
        <v>6</v>
      </c>
      <c r="J10" s="19" t="s">
        <v>281</v>
      </c>
      <c r="K10" s="92">
        <v>1</v>
      </c>
      <c r="L10" s="19"/>
      <c r="M10" s="59"/>
      <c r="N10" s="59"/>
      <c r="O10" s="19"/>
      <c r="P10" s="19"/>
    </row>
    <row r="11" spans="1:16" x14ac:dyDescent="0.25">
      <c r="A11" s="12">
        <f t="shared" si="0"/>
        <v>8</v>
      </c>
      <c r="B11" s="13" t="s">
        <v>27</v>
      </c>
      <c r="C11" s="13">
        <v>4</v>
      </c>
      <c r="D11" s="13"/>
      <c r="E11" s="13"/>
      <c r="F11" s="14">
        <f t="shared" si="1"/>
        <v>4</v>
      </c>
      <c r="I11" s="1">
        <v>7</v>
      </c>
      <c r="J11" s="19" t="s">
        <v>282</v>
      </c>
      <c r="K11" s="92">
        <v>2</v>
      </c>
      <c r="L11" s="19"/>
      <c r="M11" s="59"/>
      <c r="N11" s="59"/>
      <c r="O11" s="19"/>
      <c r="P11" s="19"/>
    </row>
    <row r="12" spans="1:16" x14ac:dyDescent="0.25">
      <c r="A12" s="12">
        <f t="shared" si="0"/>
        <v>9</v>
      </c>
      <c r="B12" s="13" t="s">
        <v>28</v>
      </c>
      <c r="C12" s="13">
        <v>2</v>
      </c>
      <c r="D12" s="13"/>
      <c r="E12" s="13"/>
      <c r="F12" s="14">
        <f t="shared" si="1"/>
        <v>2</v>
      </c>
      <c r="I12" s="1">
        <v>8</v>
      </c>
      <c r="J12" s="19" t="s">
        <v>164</v>
      </c>
      <c r="K12" s="92">
        <v>1</v>
      </c>
      <c r="L12" s="19"/>
      <c r="M12" s="59"/>
      <c r="N12" s="59"/>
      <c r="O12" s="19"/>
      <c r="P12" s="19"/>
    </row>
    <row r="13" spans="1:16" x14ac:dyDescent="0.25">
      <c r="A13" s="12">
        <f t="shared" si="0"/>
        <v>10</v>
      </c>
      <c r="B13" s="13" t="s">
        <v>29</v>
      </c>
      <c r="C13" s="13">
        <v>2</v>
      </c>
      <c r="D13" s="13"/>
      <c r="E13" s="13"/>
      <c r="F13" s="14">
        <f t="shared" si="1"/>
        <v>2</v>
      </c>
      <c r="I13" s="1">
        <v>9</v>
      </c>
      <c r="J13" s="19" t="s">
        <v>283</v>
      </c>
      <c r="K13" s="92">
        <v>1</v>
      </c>
      <c r="L13" s="19"/>
      <c r="M13" s="59"/>
      <c r="N13" s="60"/>
      <c r="O13" s="19"/>
      <c r="P13" s="19"/>
    </row>
    <row r="14" spans="1:16" x14ac:dyDescent="0.25">
      <c r="A14" s="12">
        <f t="shared" si="0"/>
        <v>11</v>
      </c>
      <c r="B14" s="13" t="s">
        <v>30</v>
      </c>
      <c r="C14" s="13">
        <v>2</v>
      </c>
      <c r="D14" s="13"/>
      <c r="E14" s="13"/>
      <c r="F14" s="14">
        <f t="shared" si="1"/>
        <v>2</v>
      </c>
      <c r="J14" s="19"/>
      <c r="K14" s="59">
        <f>SUM(K5:K13)</f>
        <v>12</v>
      </c>
      <c r="L14" s="19"/>
      <c r="M14" s="59"/>
      <c r="N14" s="59"/>
      <c r="O14" s="19"/>
      <c r="P14" s="19"/>
    </row>
    <row r="15" spans="1:16" x14ac:dyDescent="0.25">
      <c r="A15" s="12">
        <f t="shared" si="0"/>
        <v>12</v>
      </c>
      <c r="B15" s="13" t="s">
        <v>31</v>
      </c>
      <c r="C15" s="13">
        <v>1</v>
      </c>
      <c r="D15" s="13"/>
      <c r="E15" s="13"/>
      <c r="F15" s="14">
        <f t="shared" si="1"/>
        <v>1</v>
      </c>
      <c r="J15" s="19"/>
      <c r="K15" s="59"/>
      <c r="L15" s="19"/>
      <c r="M15" s="59"/>
      <c r="N15" s="59"/>
      <c r="O15" s="19"/>
      <c r="P15" s="19"/>
    </row>
    <row r="16" spans="1:16" x14ac:dyDescent="0.25">
      <c r="A16" s="12">
        <f t="shared" si="0"/>
        <v>13</v>
      </c>
      <c r="B16" s="13" t="s">
        <v>33</v>
      </c>
      <c r="C16" s="13">
        <v>1</v>
      </c>
      <c r="D16" s="13"/>
      <c r="E16" s="13"/>
      <c r="F16" s="14">
        <f t="shared" si="1"/>
        <v>1</v>
      </c>
      <c r="J16" s="19"/>
      <c r="K16" s="59"/>
      <c r="L16" s="19"/>
      <c r="M16" s="59"/>
      <c r="N16" s="59"/>
      <c r="O16" s="19"/>
      <c r="P16" s="19"/>
    </row>
    <row r="17" spans="1:16" x14ac:dyDescent="0.25">
      <c r="A17" s="12">
        <f t="shared" si="0"/>
        <v>14</v>
      </c>
      <c r="B17" s="13" t="s">
        <v>34</v>
      </c>
      <c r="C17" s="13">
        <v>3</v>
      </c>
      <c r="D17" s="13"/>
      <c r="E17" s="13"/>
      <c r="F17" s="14">
        <f t="shared" si="1"/>
        <v>3</v>
      </c>
      <c r="J17" s="19"/>
      <c r="K17" s="59"/>
      <c r="L17" s="19"/>
      <c r="M17" s="59"/>
      <c r="N17" s="59"/>
      <c r="O17" s="19"/>
      <c r="P17" s="19"/>
    </row>
    <row r="18" spans="1:16" s="20" customFormat="1" x14ac:dyDescent="0.25">
      <c r="A18" s="9"/>
      <c r="B18" s="14"/>
      <c r="C18" s="9">
        <f>SUM(C5:C17)+D5+D10</f>
        <v>38</v>
      </c>
      <c r="D18" s="14"/>
      <c r="E18" s="14">
        <f>SUM(E5:E17)</f>
        <v>4</v>
      </c>
      <c r="F18" s="14"/>
      <c r="J18" s="61"/>
      <c r="K18" s="62"/>
      <c r="L18" s="61"/>
      <c r="M18" s="62"/>
      <c r="N18" s="62"/>
      <c r="O18" s="61"/>
      <c r="P18" s="61"/>
    </row>
    <row r="19" spans="1:16" x14ac:dyDescent="0.25">
      <c r="A19" s="12">
        <f>A17+1</f>
        <v>15</v>
      </c>
      <c r="B19" s="13" t="s">
        <v>293</v>
      </c>
      <c r="C19" s="13">
        <v>1</v>
      </c>
      <c r="D19" s="13"/>
      <c r="E19" s="13"/>
      <c r="F19" s="14">
        <f>C19+D19+E19</f>
        <v>1</v>
      </c>
      <c r="J19" s="19"/>
      <c r="K19" s="59"/>
      <c r="L19" s="19"/>
      <c r="M19" s="59"/>
      <c r="N19" s="59"/>
      <c r="O19" s="19"/>
      <c r="P19" s="19"/>
    </row>
    <row r="20" spans="1:16" x14ac:dyDescent="0.25">
      <c r="A20" s="12">
        <f t="shared" ref="A20:A25" si="2">A19+1</f>
        <v>16</v>
      </c>
      <c r="B20" s="13" t="s">
        <v>136</v>
      </c>
      <c r="C20" s="13">
        <f>33+18</f>
        <v>51</v>
      </c>
      <c r="D20" s="13"/>
      <c r="E20" s="13">
        <f>15+2</f>
        <v>17</v>
      </c>
      <c r="F20" s="14">
        <f t="shared" ref="F20:F25" si="3">C20+D20+E20</f>
        <v>68</v>
      </c>
      <c r="J20" s="19"/>
      <c r="K20" s="59"/>
      <c r="L20" s="19"/>
      <c r="M20" s="19"/>
      <c r="N20" s="19"/>
      <c r="O20" s="19"/>
      <c r="P20" s="19"/>
    </row>
    <row r="21" spans="1:16" x14ac:dyDescent="0.25">
      <c r="A21" s="12">
        <f>A20+1</f>
        <v>17</v>
      </c>
      <c r="B21" s="13" t="s">
        <v>44</v>
      </c>
      <c r="C21" s="13">
        <v>48</v>
      </c>
      <c r="D21" s="13"/>
      <c r="E21" s="13">
        <f>56+1</f>
        <v>57</v>
      </c>
      <c r="F21" s="14">
        <f t="shared" si="3"/>
        <v>105</v>
      </c>
      <c r="J21" s="19"/>
      <c r="K21" s="19"/>
      <c r="L21" s="19"/>
      <c r="M21" s="19"/>
      <c r="N21" s="19"/>
      <c r="O21" s="19"/>
      <c r="P21" s="19"/>
    </row>
    <row r="22" spans="1:16" x14ac:dyDescent="0.25">
      <c r="A22" s="12">
        <f t="shared" si="2"/>
        <v>18</v>
      </c>
      <c r="B22" s="13" t="s">
        <v>6</v>
      </c>
      <c r="C22" s="13">
        <v>4</v>
      </c>
      <c r="D22" s="13"/>
      <c r="E22" s="13"/>
      <c r="F22" s="14">
        <f t="shared" si="3"/>
        <v>4</v>
      </c>
      <c r="J22" s="19"/>
      <c r="K22" s="19"/>
      <c r="L22" s="19"/>
      <c r="M22" s="19"/>
      <c r="N22" s="19"/>
      <c r="O22" s="19"/>
      <c r="P22" s="19"/>
    </row>
    <row r="23" spans="1:16" x14ac:dyDescent="0.25">
      <c r="A23" s="12">
        <f t="shared" si="2"/>
        <v>19</v>
      </c>
      <c r="B23" s="13" t="s">
        <v>45</v>
      </c>
      <c r="C23" s="13">
        <v>4</v>
      </c>
      <c r="D23" s="13"/>
      <c r="E23" s="13">
        <v>2</v>
      </c>
      <c r="F23" s="14">
        <f t="shared" si="3"/>
        <v>6</v>
      </c>
    </row>
    <row r="24" spans="1:16" x14ac:dyDescent="0.25">
      <c r="A24" s="12">
        <f t="shared" si="2"/>
        <v>20</v>
      </c>
      <c r="B24" s="13" t="s">
        <v>22</v>
      </c>
      <c r="C24" s="13">
        <f>6-2</f>
        <v>4</v>
      </c>
      <c r="D24" s="13"/>
      <c r="E24" s="13"/>
      <c r="F24" s="14">
        <f t="shared" si="3"/>
        <v>4</v>
      </c>
    </row>
    <row r="25" spans="1:16" x14ac:dyDescent="0.25">
      <c r="A25" s="12">
        <f t="shared" si="2"/>
        <v>21</v>
      </c>
      <c r="B25" s="13" t="s">
        <v>50</v>
      </c>
      <c r="C25" s="13">
        <v>1</v>
      </c>
      <c r="D25" s="13"/>
      <c r="E25" s="13"/>
      <c r="F25" s="14">
        <f t="shared" si="3"/>
        <v>1</v>
      </c>
      <c r="J25" s="3" t="s">
        <v>300</v>
      </c>
      <c r="L25" s="68"/>
    </row>
    <row r="26" spans="1:16" s="20" customFormat="1" x14ac:dyDescent="0.25">
      <c r="A26" s="9"/>
      <c r="B26" s="14"/>
      <c r="C26" s="9">
        <f>SUM(C19:C25)</f>
        <v>113</v>
      </c>
      <c r="D26" s="14"/>
      <c r="E26" s="9">
        <f>SUM(E19:E25)</f>
        <v>76</v>
      </c>
      <c r="F26" s="14"/>
      <c r="G26" s="20">
        <f>C26+C29-1</f>
        <v>149</v>
      </c>
      <c r="H26" s="20" t="s">
        <v>299</v>
      </c>
      <c r="J26" s="20">
        <f>213+27</f>
        <v>240</v>
      </c>
    </row>
    <row r="27" spans="1:16" x14ac:dyDescent="0.25">
      <c r="A27" s="12">
        <f>A25+1</f>
        <v>22</v>
      </c>
      <c r="B27" s="13" t="s">
        <v>7</v>
      </c>
      <c r="C27" s="13">
        <v>1</v>
      </c>
      <c r="D27" s="13"/>
      <c r="E27" s="13">
        <v>4</v>
      </c>
      <c r="F27" s="14">
        <f>C27+D27+E27</f>
        <v>5</v>
      </c>
      <c r="G27" s="3">
        <f>E26+E29</f>
        <v>89</v>
      </c>
      <c r="H27" s="3" t="s">
        <v>298</v>
      </c>
      <c r="J27" s="3">
        <f>J26-G26</f>
        <v>91</v>
      </c>
    </row>
    <row r="28" spans="1:16" x14ac:dyDescent="0.25">
      <c r="A28" s="12">
        <f>A27+1</f>
        <v>23</v>
      </c>
      <c r="B28" s="13" t="s">
        <v>8</v>
      </c>
      <c r="C28" s="13">
        <f>34+2</f>
        <v>36</v>
      </c>
      <c r="D28" s="13"/>
      <c r="E28" s="13">
        <f>10-1</f>
        <v>9</v>
      </c>
      <c r="F28" s="14">
        <f>C28+D28+E28</f>
        <v>45</v>
      </c>
      <c r="J28" s="3">
        <f>J27-E29</f>
        <v>78</v>
      </c>
    </row>
    <row r="29" spans="1:16" s="20" customFormat="1" x14ac:dyDescent="0.25">
      <c r="A29" s="9"/>
      <c r="B29" s="14"/>
      <c r="C29" s="9">
        <f>SUM(C27:C28)</f>
        <v>37</v>
      </c>
      <c r="D29" s="9"/>
      <c r="E29" s="9">
        <f>SUM(E27:E28)</f>
        <v>13</v>
      </c>
      <c r="F29" s="14"/>
    </row>
    <row r="30" spans="1:16" x14ac:dyDescent="0.25">
      <c r="A30" s="12">
        <f>A28+1</f>
        <v>24</v>
      </c>
      <c r="B30" s="13" t="s">
        <v>38</v>
      </c>
      <c r="C30" s="13">
        <v>3</v>
      </c>
      <c r="D30" s="13"/>
      <c r="E30" s="13">
        <v>10</v>
      </c>
      <c r="F30" s="14">
        <f>C30+D30+E30</f>
        <v>13</v>
      </c>
      <c r="J30" s="19"/>
      <c r="K30" s="59"/>
      <c r="L30" s="19"/>
      <c r="M30" s="59"/>
      <c r="N30" s="59"/>
      <c r="O30" s="19"/>
      <c r="P30" s="19"/>
    </row>
    <row r="31" spans="1:16" x14ac:dyDescent="0.25">
      <c r="A31" s="12">
        <f>A30+1</f>
        <v>25</v>
      </c>
      <c r="B31" s="13" t="s">
        <v>48</v>
      </c>
      <c r="C31" s="13">
        <v>1</v>
      </c>
      <c r="D31" s="13"/>
      <c r="E31" s="13"/>
      <c r="F31" s="14">
        <f t="shared" ref="F31:F32" si="4">C31+D31+E31</f>
        <v>1</v>
      </c>
    </row>
    <row r="32" spans="1:16" x14ac:dyDescent="0.25">
      <c r="A32" s="12">
        <f>A31+1</f>
        <v>26</v>
      </c>
      <c r="B32" s="13" t="s">
        <v>97</v>
      </c>
      <c r="C32" s="13"/>
      <c r="D32" s="13"/>
      <c r="E32" s="13">
        <v>1</v>
      </c>
      <c r="F32" s="14">
        <f t="shared" si="4"/>
        <v>1</v>
      </c>
    </row>
    <row r="33" spans="1:16" s="20" customFormat="1" x14ac:dyDescent="0.25">
      <c r="A33" s="9"/>
      <c r="B33" s="14"/>
      <c r="C33" s="9">
        <f>SUM(C30:C32)</f>
        <v>4</v>
      </c>
      <c r="D33" s="14"/>
      <c r="E33" s="9">
        <f>SUM(E30:E32)</f>
        <v>11</v>
      </c>
      <c r="F33" s="14"/>
    </row>
    <row r="34" spans="1:16" x14ac:dyDescent="0.25">
      <c r="A34" s="12">
        <f>A32+1</f>
        <v>27</v>
      </c>
      <c r="B34" s="13" t="s">
        <v>39</v>
      </c>
      <c r="C34" s="13">
        <v>2</v>
      </c>
      <c r="D34" s="13"/>
      <c r="E34" s="13"/>
      <c r="F34" s="14">
        <f>C34+D34+E34</f>
        <v>2</v>
      </c>
      <c r="J34" s="19"/>
      <c r="K34" s="59"/>
      <c r="L34" s="19"/>
      <c r="M34" s="59"/>
      <c r="N34" s="59"/>
      <c r="O34" s="19"/>
      <c r="P34" s="19"/>
    </row>
    <row r="35" spans="1:16" x14ac:dyDescent="0.25">
      <c r="A35" s="12">
        <f t="shared" ref="A35:A51" si="5">A34+1</f>
        <v>28</v>
      </c>
      <c r="B35" s="13" t="s">
        <v>9</v>
      </c>
      <c r="C35" s="13">
        <v>1</v>
      </c>
      <c r="D35" s="13"/>
      <c r="E35" s="13"/>
      <c r="F35" s="14">
        <f t="shared" ref="F35:F50" si="6">C35+D35+E35</f>
        <v>1</v>
      </c>
    </row>
    <row r="36" spans="1:16" x14ac:dyDescent="0.25">
      <c r="A36" s="12">
        <f t="shared" si="5"/>
        <v>29</v>
      </c>
      <c r="B36" s="13" t="s">
        <v>40</v>
      </c>
      <c r="C36" s="13">
        <v>1</v>
      </c>
      <c r="D36" s="13"/>
      <c r="E36" s="13"/>
      <c r="F36" s="14">
        <f t="shared" si="6"/>
        <v>1</v>
      </c>
      <c r="J36" s="19"/>
      <c r="K36" s="59"/>
      <c r="L36" s="19"/>
      <c r="M36" s="59"/>
      <c r="N36" s="59"/>
      <c r="O36" s="19"/>
      <c r="P36" s="19"/>
    </row>
    <row r="37" spans="1:16" x14ac:dyDescent="0.25">
      <c r="A37" s="12">
        <f t="shared" si="5"/>
        <v>30</v>
      </c>
      <c r="B37" s="13" t="s">
        <v>88</v>
      </c>
      <c r="C37" s="13"/>
      <c r="D37" s="13"/>
      <c r="E37" s="13">
        <f>2-1</f>
        <v>1</v>
      </c>
      <c r="F37" s="14">
        <f t="shared" si="6"/>
        <v>1</v>
      </c>
      <c r="M37" s="59"/>
    </row>
    <row r="38" spans="1:16" x14ac:dyDescent="0.25">
      <c r="A38" s="12">
        <f t="shared" si="5"/>
        <v>31</v>
      </c>
      <c r="B38" s="13" t="s">
        <v>41</v>
      </c>
      <c r="C38" s="13">
        <v>3</v>
      </c>
      <c r="D38" s="13"/>
      <c r="E38" s="13">
        <v>5</v>
      </c>
      <c r="F38" s="14">
        <f t="shared" si="6"/>
        <v>8</v>
      </c>
      <c r="J38" s="19"/>
      <c r="K38" s="59"/>
      <c r="L38" s="19"/>
      <c r="M38" s="59"/>
      <c r="N38" s="59"/>
      <c r="O38" s="19"/>
      <c r="P38" s="19"/>
    </row>
    <row r="39" spans="1:16" x14ac:dyDescent="0.25">
      <c r="A39" s="12">
        <f>A38+1</f>
        <v>32</v>
      </c>
      <c r="B39" s="13" t="s">
        <v>35</v>
      </c>
      <c r="C39" s="13">
        <v>3</v>
      </c>
      <c r="D39" s="13"/>
      <c r="E39" s="13">
        <v>3</v>
      </c>
      <c r="F39" s="14">
        <f t="shared" si="6"/>
        <v>6</v>
      </c>
    </row>
    <row r="40" spans="1:16" x14ac:dyDescent="0.25">
      <c r="A40" s="12">
        <f t="shared" si="5"/>
        <v>33</v>
      </c>
      <c r="B40" s="13" t="s">
        <v>92</v>
      </c>
      <c r="C40" s="13">
        <v>5</v>
      </c>
      <c r="D40" s="13"/>
      <c r="E40" s="13">
        <v>7</v>
      </c>
      <c r="F40" s="14">
        <f t="shared" si="6"/>
        <v>12</v>
      </c>
      <c r="G40" s="3">
        <f>SUM(F40:F41)</f>
        <v>20</v>
      </c>
    </row>
    <row r="41" spans="1:16" x14ac:dyDescent="0.25">
      <c r="A41" s="12">
        <f t="shared" si="5"/>
        <v>34</v>
      </c>
      <c r="B41" s="13" t="s">
        <v>94</v>
      </c>
      <c r="C41" s="13">
        <v>4</v>
      </c>
      <c r="D41" s="13"/>
      <c r="E41" s="13">
        <v>4</v>
      </c>
      <c r="F41" s="14">
        <f t="shared" si="6"/>
        <v>8</v>
      </c>
    </row>
    <row r="42" spans="1:16" x14ac:dyDescent="0.25">
      <c r="A42" s="12">
        <f t="shared" si="5"/>
        <v>35</v>
      </c>
      <c r="B42" s="13" t="s">
        <v>289</v>
      </c>
      <c r="C42" s="13">
        <v>1</v>
      </c>
      <c r="D42" s="13"/>
      <c r="E42" s="13"/>
      <c r="F42" s="14">
        <f t="shared" si="6"/>
        <v>1</v>
      </c>
    </row>
    <row r="43" spans="1:16" x14ac:dyDescent="0.25">
      <c r="A43" s="12">
        <f t="shared" si="5"/>
        <v>36</v>
      </c>
      <c r="B43" s="13" t="s">
        <v>290</v>
      </c>
      <c r="C43" s="13">
        <v>2</v>
      </c>
      <c r="D43" s="13"/>
      <c r="E43" s="13"/>
      <c r="F43" s="14">
        <f t="shared" si="6"/>
        <v>2</v>
      </c>
    </row>
    <row r="44" spans="1:16" x14ac:dyDescent="0.25">
      <c r="A44" s="12">
        <f t="shared" si="5"/>
        <v>37</v>
      </c>
      <c r="B44" s="13" t="s">
        <v>291</v>
      </c>
      <c r="C44" s="13">
        <v>1</v>
      </c>
      <c r="D44" s="13"/>
      <c r="E44" s="13"/>
      <c r="F44" s="14">
        <f t="shared" si="6"/>
        <v>1</v>
      </c>
    </row>
    <row r="45" spans="1:16" x14ac:dyDescent="0.25">
      <c r="A45" s="12">
        <f t="shared" si="5"/>
        <v>38</v>
      </c>
      <c r="B45" s="13" t="s">
        <v>292</v>
      </c>
      <c r="C45" s="13">
        <v>4</v>
      </c>
      <c r="D45" s="13"/>
      <c r="E45" s="13">
        <v>5</v>
      </c>
      <c r="F45" s="14">
        <f t="shared" si="6"/>
        <v>9</v>
      </c>
      <c r="G45" s="3">
        <f>SUM(F42:F45)</f>
        <v>13</v>
      </c>
    </row>
    <row r="46" spans="1:16" x14ac:dyDescent="0.25">
      <c r="A46" s="12">
        <f t="shared" si="5"/>
        <v>39</v>
      </c>
      <c r="B46" s="13" t="s">
        <v>14</v>
      </c>
      <c r="C46" s="13">
        <v>4</v>
      </c>
      <c r="D46" s="13"/>
      <c r="E46" s="13">
        <v>6</v>
      </c>
      <c r="F46" s="14">
        <f t="shared" si="6"/>
        <v>10</v>
      </c>
    </row>
    <row r="47" spans="1:16" x14ac:dyDescent="0.25">
      <c r="A47" s="12">
        <f t="shared" si="5"/>
        <v>40</v>
      </c>
      <c r="B47" s="13" t="s">
        <v>245</v>
      </c>
      <c r="C47" s="13">
        <v>5</v>
      </c>
      <c r="D47" s="13"/>
      <c r="E47" s="13"/>
      <c r="F47" s="14">
        <f t="shared" si="6"/>
        <v>5</v>
      </c>
    </row>
    <row r="48" spans="1:16" x14ac:dyDescent="0.25">
      <c r="A48" s="12">
        <f t="shared" si="5"/>
        <v>41</v>
      </c>
      <c r="B48" s="13" t="s">
        <v>16</v>
      </c>
      <c r="C48" s="13">
        <v>2</v>
      </c>
      <c r="D48" s="13"/>
      <c r="E48" s="13"/>
      <c r="F48" s="14">
        <f t="shared" si="6"/>
        <v>2</v>
      </c>
    </row>
    <row r="49" spans="1:11" x14ac:dyDescent="0.25">
      <c r="A49" s="12">
        <f t="shared" si="5"/>
        <v>42</v>
      </c>
      <c r="B49" s="13" t="s">
        <v>17</v>
      </c>
      <c r="C49" s="13">
        <v>1</v>
      </c>
      <c r="D49" s="13"/>
      <c r="E49" s="13"/>
      <c r="F49" s="14">
        <f t="shared" si="6"/>
        <v>1</v>
      </c>
    </row>
    <row r="50" spans="1:11" x14ac:dyDescent="0.25">
      <c r="A50" s="12">
        <f t="shared" si="5"/>
        <v>43</v>
      </c>
      <c r="B50" s="13" t="s">
        <v>51</v>
      </c>
      <c r="C50" s="13">
        <v>1</v>
      </c>
      <c r="D50" s="13"/>
      <c r="E50" s="13"/>
      <c r="F50" s="14">
        <f t="shared" si="6"/>
        <v>1</v>
      </c>
    </row>
    <row r="51" spans="1:11" x14ac:dyDescent="0.25">
      <c r="A51" s="12">
        <f t="shared" si="5"/>
        <v>44</v>
      </c>
      <c r="B51" s="13" t="s">
        <v>49</v>
      </c>
      <c r="C51" s="13">
        <v>2</v>
      </c>
      <c r="D51" s="13"/>
      <c r="E51" s="13"/>
      <c r="F51" s="14">
        <f>C51+D51+E51</f>
        <v>2</v>
      </c>
    </row>
    <row r="52" spans="1:11" s="20" customFormat="1" x14ac:dyDescent="0.25">
      <c r="A52" s="9"/>
      <c r="B52" s="14"/>
      <c r="C52" s="9">
        <f>SUM(C34:C51)</f>
        <v>42</v>
      </c>
      <c r="D52" s="14"/>
      <c r="E52" s="9">
        <f>SUM(E34:E50)</f>
        <v>31</v>
      </c>
      <c r="F52" s="14"/>
    </row>
    <row r="53" spans="1:11" x14ac:dyDescent="0.25">
      <c r="A53" s="12">
        <f>A51+1</f>
        <v>45</v>
      </c>
      <c r="B53" s="13" t="s">
        <v>294</v>
      </c>
      <c r="C53" s="13">
        <v>1</v>
      </c>
      <c r="D53" s="13"/>
      <c r="E53" s="13"/>
      <c r="F53" s="14">
        <f>C53+D53+E53</f>
        <v>1</v>
      </c>
    </row>
    <row r="54" spans="1:11" x14ac:dyDescent="0.25">
      <c r="A54" s="12">
        <f>A53+1</f>
        <v>46</v>
      </c>
      <c r="B54" s="13" t="s">
        <v>295</v>
      </c>
      <c r="C54" s="13">
        <v>1</v>
      </c>
      <c r="D54" s="13"/>
      <c r="E54" s="13"/>
      <c r="F54" s="14">
        <f>C54+D54+E54</f>
        <v>1</v>
      </c>
    </row>
    <row r="55" spans="1:11" x14ac:dyDescent="0.25">
      <c r="A55" s="12">
        <f t="shared" ref="A55:A72" si="7">A54+1</f>
        <v>47</v>
      </c>
      <c r="B55" s="13" t="s">
        <v>246</v>
      </c>
      <c r="C55" s="13">
        <v>3</v>
      </c>
      <c r="D55" s="13"/>
      <c r="E55" s="13">
        <v>3</v>
      </c>
      <c r="F55" s="14">
        <f t="shared" ref="F55:F71" si="8">C55+D55+E55</f>
        <v>6</v>
      </c>
    </row>
    <row r="56" spans="1:11" x14ac:dyDescent="0.25">
      <c r="A56" s="12">
        <f t="shared" si="7"/>
        <v>48</v>
      </c>
      <c r="B56" s="13" t="s">
        <v>98</v>
      </c>
      <c r="C56" s="13">
        <v>1</v>
      </c>
      <c r="D56" s="13"/>
      <c r="E56" s="13"/>
      <c r="F56" s="14">
        <f t="shared" si="8"/>
        <v>1</v>
      </c>
    </row>
    <row r="57" spans="1:11" x14ac:dyDescent="0.25">
      <c r="A57" s="12">
        <f t="shared" si="7"/>
        <v>49</v>
      </c>
      <c r="B57" s="13" t="s">
        <v>297</v>
      </c>
      <c r="C57" s="13">
        <v>3</v>
      </c>
      <c r="D57" s="13"/>
      <c r="E57" s="13"/>
      <c r="F57" s="14">
        <f t="shared" si="8"/>
        <v>3</v>
      </c>
    </row>
    <row r="58" spans="1:11" x14ac:dyDescent="0.25">
      <c r="A58" s="12">
        <f t="shared" si="7"/>
        <v>50</v>
      </c>
      <c r="B58" s="13" t="s">
        <v>296</v>
      </c>
      <c r="C58" s="13">
        <v>1</v>
      </c>
      <c r="D58" s="13"/>
      <c r="E58" s="13">
        <v>1</v>
      </c>
      <c r="F58" s="14">
        <f t="shared" si="8"/>
        <v>2</v>
      </c>
    </row>
    <row r="59" spans="1:11" x14ac:dyDescent="0.25">
      <c r="A59" s="12">
        <f t="shared" si="7"/>
        <v>51</v>
      </c>
      <c r="B59" s="14" t="s">
        <v>325</v>
      </c>
      <c r="C59" s="13">
        <v>3</v>
      </c>
      <c r="D59" s="13"/>
      <c r="E59" s="13">
        <v>2</v>
      </c>
      <c r="F59" s="14">
        <f t="shared" si="8"/>
        <v>5</v>
      </c>
    </row>
    <row r="60" spans="1:11" x14ac:dyDescent="0.25">
      <c r="A60" s="12">
        <f t="shared" si="7"/>
        <v>52</v>
      </c>
      <c r="B60" s="14" t="s">
        <v>324</v>
      </c>
      <c r="C60" s="13">
        <v>1</v>
      </c>
      <c r="D60" s="13"/>
      <c r="E60" s="13">
        <v>1</v>
      </c>
      <c r="F60" s="14">
        <f t="shared" si="8"/>
        <v>2</v>
      </c>
    </row>
    <row r="61" spans="1:11" x14ac:dyDescent="0.25">
      <c r="A61" s="12">
        <f t="shared" si="7"/>
        <v>53</v>
      </c>
      <c r="B61" s="13" t="s">
        <v>129</v>
      </c>
      <c r="C61" s="13">
        <v>3</v>
      </c>
      <c r="D61" s="13"/>
      <c r="E61" s="13">
        <v>4</v>
      </c>
      <c r="F61" s="14">
        <f t="shared" si="8"/>
        <v>7</v>
      </c>
      <c r="J61" s="19"/>
      <c r="K61" s="19"/>
    </row>
    <row r="62" spans="1:11" x14ac:dyDescent="0.25">
      <c r="A62" s="12">
        <f t="shared" si="7"/>
        <v>54</v>
      </c>
      <c r="B62" s="13" t="s">
        <v>242</v>
      </c>
      <c r="C62" s="13"/>
      <c r="D62" s="13"/>
      <c r="E62" s="13">
        <v>1</v>
      </c>
      <c r="F62" s="14">
        <f t="shared" si="8"/>
        <v>1</v>
      </c>
      <c r="J62" s="19"/>
      <c r="K62" s="19"/>
    </row>
    <row r="63" spans="1:11" x14ac:dyDescent="0.25">
      <c r="A63" s="12">
        <f t="shared" si="7"/>
        <v>55</v>
      </c>
      <c r="B63" s="13" t="s">
        <v>157</v>
      </c>
      <c r="C63" s="13">
        <v>1</v>
      </c>
      <c r="D63" s="13"/>
      <c r="E63" s="13">
        <f>6+2</f>
        <v>8</v>
      </c>
      <c r="F63" s="14">
        <f t="shared" si="8"/>
        <v>9</v>
      </c>
      <c r="J63" s="19"/>
      <c r="K63" s="19"/>
    </row>
    <row r="64" spans="1:11" x14ac:dyDescent="0.25">
      <c r="A64" s="12">
        <f t="shared" si="7"/>
        <v>56</v>
      </c>
      <c r="B64" s="13" t="s">
        <v>58</v>
      </c>
      <c r="C64" s="13">
        <v>1</v>
      </c>
      <c r="D64" s="13"/>
      <c r="E64" s="13"/>
      <c r="F64" s="14">
        <f t="shared" si="8"/>
        <v>1</v>
      </c>
      <c r="J64" s="19"/>
      <c r="K64" s="19"/>
    </row>
    <row r="65" spans="1:11" x14ac:dyDescent="0.25">
      <c r="A65" s="12">
        <f t="shared" si="7"/>
        <v>57</v>
      </c>
      <c r="B65" s="13" t="s">
        <v>301</v>
      </c>
      <c r="C65" s="13"/>
      <c r="D65" s="13"/>
      <c r="E65" s="13">
        <v>1</v>
      </c>
      <c r="F65" s="14">
        <f t="shared" si="8"/>
        <v>1</v>
      </c>
      <c r="J65" s="19"/>
      <c r="K65" s="19"/>
    </row>
    <row r="66" spans="1:11" x14ac:dyDescent="0.25">
      <c r="A66" s="12">
        <f t="shared" si="7"/>
        <v>58</v>
      </c>
      <c r="B66" s="13" t="s">
        <v>101</v>
      </c>
      <c r="C66" s="13"/>
      <c r="D66" s="13"/>
      <c r="E66" s="13">
        <v>3</v>
      </c>
      <c r="F66" s="14">
        <f t="shared" si="8"/>
        <v>3</v>
      </c>
      <c r="J66" s="19"/>
      <c r="K66" s="19"/>
    </row>
    <row r="67" spans="1:11" x14ac:dyDescent="0.25">
      <c r="A67" s="12">
        <f t="shared" si="7"/>
        <v>59</v>
      </c>
      <c r="B67" s="13" t="s">
        <v>243</v>
      </c>
      <c r="C67" s="13"/>
      <c r="D67" s="13"/>
      <c r="E67" s="13">
        <v>1</v>
      </c>
      <c r="F67" s="14">
        <f t="shared" si="8"/>
        <v>1</v>
      </c>
      <c r="J67" s="19">
        <f>SUM(F53:F72)</f>
        <v>145</v>
      </c>
      <c r="K67" s="19"/>
    </row>
    <row r="68" spans="1:11" x14ac:dyDescent="0.25">
      <c r="A68" s="12">
        <f t="shared" si="7"/>
        <v>60</v>
      </c>
      <c r="B68" s="13" t="s">
        <v>273</v>
      </c>
      <c r="C68" s="13"/>
      <c r="D68" s="13"/>
      <c r="E68" s="13">
        <v>1</v>
      </c>
      <c r="F68" s="14">
        <f t="shared" si="8"/>
        <v>1</v>
      </c>
      <c r="J68" s="19"/>
      <c r="K68" s="19"/>
    </row>
    <row r="69" spans="1:11" x14ac:dyDescent="0.25">
      <c r="A69" s="12">
        <f t="shared" si="7"/>
        <v>61</v>
      </c>
      <c r="B69" s="13" t="s">
        <v>244</v>
      </c>
      <c r="C69" s="13"/>
      <c r="D69" s="13"/>
      <c r="E69" s="13">
        <v>1</v>
      </c>
      <c r="F69" s="14">
        <f t="shared" si="8"/>
        <v>1</v>
      </c>
      <c r="J69" s="19"/>
      <c r="K69" s="19"/>
    </row>
    <row r="70" spans="1:11" x14ac:dyDescent="0.25">
      <c r="A70" s="12">
        <f t="shared" si="7"/>
        <v>62</v>
      </c>
      <c r="B70" s="13" t="s">
        <v>103</v>
      </c>
      <c r="C70" s="13">
        <v>19</v>
      </c>
      <c r="D70" s="13"/>
      <c r="E70" s="13">
        <v>77</v>
      </c>
      <c r="F70" s="14">
        <f t="shared" si="8"/>
        <v>96</v>
      </c>
      <c r="J70" s="19"/>
      <c r="K70" s="19"/>
    </row>
    <row r="71" spans="1:11" x14ac:dyDescent="0.25">
      <c r="A71" s="12">
        <f t="shared" si="7"/>
        <v>63</v>
      </c>
      <c r="B71" s="13" t="s">
        <v>20</v>
      </c>
      <c r="C71" s="13">
        <v>1</v>
      </c>
      <c r="D71" s="13"/>
      <c r="E71" s="13">
        <f>2-1</f>
        <v>1</v>
      </c>
      <c r="F71" s="14">
        <f t="shared" si="8"/>
        <v>2</v>
      </c>
      <c r="J71" s="19"/>
      <c r="K71" s="19"/>
    </row>
    <row r="72" spans="1:11" x14ac:dyDescent="0.25">
      <c r="A72" s="12">
        <f t="shared" si="7"/>
        <v>64</v>
      </c>
      <c r="B72" s="13" t="s">
        <v>21</v>
      </c>
      <c r="C72" s="13">
        <v>1</v>
      </c>
      <c r="D72" s="13"/>
      <c r="E72" s="13"/>
      <c r="F72" s="14">
        <f t="shared" ref="F72" si="9">C72+D72+E72</f>
        <v>1</v>
      </c>
      <c r="J72" s="19"/>
      <c r="K72" s="19"/>
    </row>
    <row r="73" spans="1:11" s="20" customFormat="1" x14ac:dyDescent="0.25">
      <c r="A73" s="9"/>
      <c r="B73" s="14"/>
      <c r="C73" s="9">
        <f>SUM(C53:C72)</f>
        <v>40</v>
      </c>
      <c r="D73" s="14"/>
      <c r="E73" s="9">
        <f>SUM(E55:E72)</f>
        <v>105</v>
      </c>
      <c r="F73" s="14"/>
      <c r="J73" s="61"/>
      <c r="K73" s="61"/>
    </row>
    <row r="74" spans="1:11" x14ac:dyDescent="0.25">
      <c r="A74" s="12"/>
      <c r="B74" s="14" t="s">
        <v>5</v>
      </c>
      <c r="C74" s="9">
        <f>C4+C18+C26+C29+C33+C52+C73</f>
        <v>287</v>
      </c>
      <c r="D74" s="16">
        <f>SUM(D4:D72)</f>
        <v>7</v>
      </c>
      <c r="E74" s="9">
        <f>E18+E26+E29+E33+E52+E73</f>
        <v>240</v>
      </c>
      <c r="F74" s="14">
        <f>SUM(F4:F72)</f>
        <v>527</v>
      </c>
      <c r="J74" s="19"/>
      <c r="K74" s="19"/>
    </row>
    <row r="75" spans="1:11" x14ac:dyDescent="0.25">
      <c r="A75" s="29"/>
      <c r="B75" s="61"/>
      <c r="C75" s="30"/>
      <c r="D75" s="27"/>
      <c r="E75" s="30"/>
      <c r="F75" s="61"/>
      <c r="J75" s="19"/>
      <c r="K75" s="19"/>
    </row>
    <row r="76" spans="1:11" x14ac:dyDescent="0.25">
      <c r="A76" s="29"/>
      <c r="B76" s="61"/>
      <c r="C76" s="30"/>
      <c r="D76" s="27"/>
      <c r="E76" s="30"/>
      <c r="F76" s="61"/>
      <c r="J76" s="19"/>
      <c r="K76" s="19"/>
    </row>
    <row r="77" spans="1:11" x14ac:dyDescent="0.25">
      <c r="A77" s="29"/>
      <c r="B77" s="61"/>
      <c r="C77" s="30"/>
      <c r="D77" s="27"/>
      <c r="E77" s="89" t="s">
        <v>274</v>
      </c>
      <c r="F77" s="61"/>
      <c r="J77" s="19"/>
      <c r="K77" s="19"/>
    </row>
    <row r="78" spans="1:11" x14ac:dyDescent="0.25">
      <c r="A78" s="29"/>
      <c r="B78" s="61"/>
      <c r="C78" s="30"/>
      <c r="D78" s="27"/>
      <c r="E78" s="89"/>
      <c r="F78" s="61"/>
      <c r="J78" s="19"/>
      <c r="K78" s="19"/>
    </row>
    <row r="79" spans="1:11" x14ac:dyDescent="0.25">
      <c r="E79" s="90"/>
      <c r="J79" s="19"/>
      <c r="K79" s="19"/>
    </row>
    <row r="80" spans="1:11" x14ac:dyDescent="0.25">
      <c r="E80" s="90"/>
      <c r="J80" s="19"/>
      <c r="K80" s="19"/>
    </row>
    <row r="81" spans="2:11" x14ac:dyDescent="0.25">
      <c r="E81" s="90" t="s">
        <v>275</v>
      </c>
      <c r="J81" s="19"/>
      <c r="K81" s="19"/>
    </row>
    <row r="82" spans="2:11" x14ac:dyDescent="0.25">
      <c r="E82" s="90" t="s">
        <v>276</v>
      </c>
      <c r="J82" s="19"/>
      <c r="K82" s="19"/>
    </row>
    <row r="83" spans="2:11" x14ac:dyDescent="0.25">
      <c r="J83" s="19"/>
      <c r="K83" s="19"/>
    </row>
    <row r="84" spans="2:11" x14ac:dyDescent="0.25">
      <c r="B84" s="3" t="s">
        <v>2</v>
      </c>
      <c r="C84" s="3">
        <f>C74</f>
        <v>287</v>
      </c>
      <c r="D84" s="3">
        <v>287</v>
      </c>
      <c r="E84" s="3" t="s">
        <v>320</v>
      </c>
      <c r="F84" s="20" t="s">
        <v>321</v>
      </c>
      <c r="J84" s="19"/>
      <c r="K84" s="19"/>
    </row>
    <row r="85" spans="2:11" x14ac:dyDescent="0.25">
      <c r="B85" s="3" t="s">
        <v>105</v>
      </c>
      <c r="C85" s="3">
        <f>E74</f>
        <v>240</v>
      </c>
      <c r="D85" s="3">
        <v>238</v>
      </c>
      <c r="E85" s="3" t="s">
        <v>323</v>
      </c>
      <c r="G85" s="3" t="s">
        <v>322</v>
      </c>
      <c r="J85" s="19"/>
      <c r="K85" s="19"/>
    </row>
    <row r="86" spans="2:11" x14ac:dyDescent="0.25">
      <c r="C86" s="3">
        <f>C84+C85</f>
        <v>527</v>
      </c>
      <c r="D86" s="3">
        <f>SUM(D84:D85)</f>
        <v>525</v>
      </c>
      <c r="J86" s="19"/>
      <c r="K86" s="19"/>
    </row>
    <row r="87" spans="2:11" x14ac:dyDescent="0.25">
      <c r="J87" s="19"/>
      <c r="K87" s="19"/>
    </row>
    <row r="90" spans="2:11" x14ac:dyDescent="0.25">
      <c r="B90" s="3" t="s">
        <v>284</v>
      </c>
      <c r="C90" s="3" t="s">
        <v>285</v>
      </c>
      <c r="D90" s="3">
        <v>238</v>
      </c>
      <c r="J90" s="17"/>
    </row>
    <row r="91" spans="2:11" x14ac:dyDescent="0.25">
      <c r="B91" s="3" t="s">
        <v>286</v>
      </c>
      <c r="C91" s="3" t="s">
        <v>285</v>
      </c>
      <c r="D91" s="3">
        <v>237</v>
      </c>
      <c r="E91" s="3" t="s">
        <v>287</v>
      </c>
    </row>
    <row r="100" spans="2:5" x14ac:dyDescent="0.25">
      <c r="C100" s="56"/>
    </row>
    <row r="101" spans="2:5" x14ac:dyDescent="0.25">
      <c r="B101" s="56"/>
      <c r="C101" s="56"/>
    </row>
    <row r="102" spans="2:5" x14ac:dyDescent="0.25">
      <c r="B102" s="56"/>
      <c r="C102" s="56"/>
    </row>
    <row r="103" spans="2:5" x14ac:dyDescent="0.25">
      <c r="B103" s="56"/>
      <c r="C103" s="56"/>
      <c r="E103" s="56"/>
    </row>
    <row r="104" spans="2:5" x14ac:dyDescent="0.25">
      <c r="B104" s="56"/>
      <c r="C104" s="56"/>
    </row>
    <row r="105" spans="2:5" x14ac:dyDescent="0.25">
      <c r="B105" s="56"/>
      <c r="C105" s="56"/>
    </row>
    <row r="106" spans="2:5" x14ac:dyDescent="0.25">
      <c r="B106" s="56"/>
      <c r="C106" s="56"/>
    </row>
    <row r="107" spans="2:5" x14ac:dyDescent="0.25">
      <c r="C107" s="56"/>
    </row>
    <row r="142" spans="8:9" x14ac:dyDescent="0.25">
      <c r="H142" s="20"/>
      <c r="I142" s="20"/>
    </row>
  </sheetData>
  <mergeCells count="1">
    <mergeCell ref="D2:D3"/>
  </mergeCells>
  <pageMargins left="0.7" right="0.7" top="0.75" bottom="0.75" header="0.3" footer="0.3"/>
  <pageSetup paperSize="258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C14" sqref="C14"/>
    </sheetView>
  </sheetViews>
  <sheetFormatPr defaultRowHeight="15" x14ac:dyDescent="0.25"/>
  <cols>
    <col min="1" max="1" width="5.42578125" style="1" customWidth="1"/>
    <col min="2" max="2" width="57.42578125" style="3" customWidth="1"/>
    <col min="3" max="3" width="10.140625" style="1" customWidth="1"/>
    <col min="4" max="4" width="9.7109375" style="1" customWidth="1"/>
    <col min="5" max="5" width="10.140625" style="1" customWidth="1"/>
    <col min="6" max="6" width="10.140625" style="2" customWidth="1"/>
    <col min="7" max="7" width="9.140625" style="3"/>
    <col min="8" max="8" width="9" style="3" customWidth="1"/>
    <col min="9" max="16384" width="9.140625" style="3"/>
  </cols>
  <sheetData>
    <row r="1" spans="1:16" x14ac:dyDescent="0.25">
      <c r="A1" s="18" t="s">
        <v>288</v>
      </c>
      <c r="B1" s="18"/>
      <c r="C1" s="95"/>
    </row>
    <row r="2" spans="1:16" s="6" customFormat="1" ht="29.25" customHeight="1" x14ac:dyDescent="0.25">
      <c r="A2" s="94" t="s">
        <v>0</v>
      </c>
      <c r="B2" s="94" t="s">
        <v>1</v>
      </c>
      <c r="C2" s="94" t="s">
        <v>2</v>
      </c>
      <c r="D2" s="323" t="s">
        <v>82</v>
      </c>
      <c r="E2" s="94" t="s">
        <v>3</v>
      </c>
      <c r="F2" s="94" t="s">
        <v>5</v>
      </c>
    </row>
    <row r="3" spans="1:16" s="6" customFormat="1" ht="15" customHeight="1" x14ac:dyDescent="0.25">
      <c r="A3" s="94"/>
      <c r="B3" s="94"/>
      <c r="C3" s="94"/>
      <c r="D3" s="324"/>
      <c r="E3" s="94"/>
      <c r="F3" s="94"/>
    </row>
    <row r="4" spans="1:16" ht="15" customHeight="1" x14ac:dyDescent="0.25">
      <c r="A4" s="12">
        <v>1</v>
      </c>
      <c r="B4" s="13" t="s">
        <v>23</v>
      </c>
      <c r="C4" s="12">
        <v>7</v>
      </c>
      <c r="D4" s="12">
        <v>6</v>
      </c>
      <c r="E4" s="12">
        <v>4</v>
      </c>
      <c r="F4" s="9">
        <f>C4+D4+E4</f>
        <v>17</v>
      </c>
      <c r="I4" s="1"/>
      <c r="J4" s="19"/>
      <c r="K4" s="91"/>
      <c r="L4" s="19"/>
      <c r="M4" s="19"/>
      <c r="N4" s="19"/>
      <c r="O4" s="19"/>
      <c r="P4" s="19"/>
    </row>
    <row r="5" spans="1:16" ht="15" customHeight="1" x14ac:dyDescent="0.25">
      <c r="A5" s="12">
        <f t="shared" ref="A5:A16" si="0">A4+1</f>
        <v>2</v>
      </c>
      <c r="B5" s="13" t="s">
        <v>140</v>
      </c>
      <c r="C5" s="12">
        <v>1</v>
      </c>
      <c r="D5" s="12"/>
      <c r="E5" s="12"/>
      <c r="F5" s="9">
        <f t="shared" ref="F5:F16" si="1">C5+D5+E5</f>
        <v>1</v>
      </c>
      <c r="I5" s="1"/>
      <c r="J5" s="19"/>
      <c r="K5" s="91"/>
      <c r="L5" s="19"/>
      <c r="M5" s="19"/>
      <c r="N5" s="19"/>
      <c r="O5" s="19"/>
      <c r="P5" s="19"/>
    </row>
    <row r="6" spans="1:16" ht="15" customHeight="1" x14ac:dyDescent="0.25">
      <c r="A6" s="12">
        <f t="shared" si="0"/>
        <v>3</v>
      </c>
      <c r="B6" s="13" t="s">
        <v>24</v>
      </c>
      <c r="C6" s="12">
        <v>3</v>
      </c>
      <c r="D6" s="12"/>
      <c r="E6" s="12"/>
      <c r="F6" s="9">
        <f t="shared" si="1"/>
        <v>3</v>
      </c>
      <c r="I6" s="1"/>
      <c r="J6" s="19"/>
      <c r="K6" s="91"/>
      <c r="L6" s="19"/>
      <c r="M6" s="19"/>
      <c r="N6" s="19"/>
      <c r="O6" s="19"/>
      <c r="P6" s="19"/>
    </row>
    <row r="7" spans="1:16" ht="15" customHeight="1" x14ac:dyDescent="0.25">
      <c r="A7" s="12">
        <f t="shared" si="0"/>
        <v>4</v>
      </c>
      <c r="B7" s="13" t="s">
        <v>25</v>
      </c>
      <c r="C7" s="12">
        <v>2</v>
      </c>
      <c r="D7" s="12"/>
      <c r="E7" s="12"/>
      <c r="F7" s="9">
        <f t="shared" si="1"/>
        <v>2</v>
      </c>
      <c r="I7" s="1"/>
      <c r="J7" s="19"/>
      <c r="K7" s="91"/>
      <c r="L7" s="19"/>
      <c r="M7" s="58"/>
      <c r="N7" s="58"/>
      <c r="O7" s="19"/>
      <c r="P7" s="19"/>
    </row>
    <row r="8" spans="1:16" ht="15" customHeight="1" x14ac:dyDescent="0.25">
      <c r="A8" s="12">
        <f t="shared" si="0"/>
        <v>5</v>
      </c>
      <c r="B8" s="13" t="s">
        <v>32</v>
      </c>
      <c r="C8" s="12">
        <v>1</v>
      </c>
      <c r="D8" s="12"/>
      <c r="E8" s="12"/>
      <c r="F8" s="9">
        <f t="shared" si="1"/>
        <v>1</v>
      </c>
      <c r="I8" s="1"/>
      <c r="J8" s="19"/>
      <c r="K8" s="92"/>
      <c r="L8" s="19"/>
      <c r="M8" s="59"/>
      <c r="N8" s="59"/>
      <c r="O8" s="19"/>
      <c r="P8" s="19"/>
    </row>
    <row r="9" spans="1:16" x14ac:dyDescent="0.25">
      <c r="A9" s="12">
        <f t="shared" si="0"/>
        <v>6</v>
      </c>
      <c r="B9" s="13" t="s">
        <v>26</v>
      </c>
      <c r="C9" s="12">
        <v>2</v>
      </c>
      <c r="D9" s="12">
        <v>1</v>
      </c>
      <c r="E9" s="12"/>
      <c r="F9" s="9">
        <f>C9+D9+E9</f>
        <v>3</v>
      </c>
      <c r="I9" s="1"/>
      <c r="J9" s="19"/>
      <c r="K9" s="92"/>
      <c r="L9" s="19"/>
      <c r="M9" s="59"/>
      <c r="N9" s="59"/>
      <c r="O9" s="19"/>
      <c r="P9" s="19"/>
    </row>
    <row r="10" spans="1:16" x14ac:dyDescent="0.25">
      <c r="A10" s="12">
        <f t="shared" si="0"/>
        <v>7</v>
      </c>
      <c r="B10" s="13" t="s">
        <v>27</v>
      </c>
      <c r="C10" s="12">
        <v>4</v>
      </c>
      <c r="D10" s="12"/>
      <c r="E10" s="12"/>
      <c r="F10" s="9">
        <f t="shared" si="1"/>
        <v>4</v>
      </c>
      <c r="I10" s="1"/>
      <c r="J10" s="19"/>
      <c r="K10" s="92"/>
      <c r="L10" s="19"/>
      <c r="M10" s="59"/>
      <c r="N10" s="59"/>
      <c r="O10" s="19"/>
      <c r="P10" s="19"/>
    </row>
    <row r="11" spans="1:16" x14ac:dyDescent="0.25">
      <c r="A11" s="12">
        <f t="shared" si="0"/>
        <v>8</v>
      </c>
      <c r="B11" s="13" t="s">
        <v>28</v>
      </c>
      <c r="C11" s="12">
        <v>2</v>
      </c>
      <c r="D11" s="12"/>
      <c r="E11" s="12"/>
      <c r="F11" s="9">
        <f t="shared" si="1"/>
        <v>2</v>
      </c>
      <c r="I11" s="1"/>
      <c r="J11" s="19"/>
      <c r="K11" s="92"/>
      <c r="L11" s="19"/>
      <c r="M11" s="59"/>
      <c r="N11" s="59"/>
      <c r="O11" s="19"/>
      <c r="P11" s="19"/>
    </row>
    <row r="12" spans="1:16" x14ac:dyDescent="0.25">
      <c r="A12" s="12">
        <f t="shared" si="0"/>
        <v>9</v>
      </c>
      <c r="B12" s="13" t="s">
        <v>29</v>
      </c>
      <c r="C12" s="12">
        <v>2</v>
      </c>
      <c r="D12" s="12"/>
      <c r="E12" s="12"/>
      <c r="F12" s="9">
        <f t="shared" si="1"/>
        <v>2</v>
      </c>
      <c r="I12" s="1"/>
      <c r="J12" s="19"/>
      <c r="K12" s="92"/>
      <c r="L12" s="19"/>
      <c r="M12" s="59"/>
      <c r="N12" s="60"/>
      <c r="O12" s="19"/>
      <c r="P12" s="19"/>
    </row>
    <row r="13" spans="1:16" x14ac:dyDescent="0.25">
      <c r="A13" s="12">
        <f t="shared" si="0"/>
        <v>10</v>
      </c>
      <c r="B13" s="13" t="s">
        <v>30</v>
      </c>
      <c r="C13" s="12">
        <v>2</v>
      </c>
      <c r="D13" s="12"/>
      <c r="E13" s="12"/>
      <c r="F13" s="9">
        <f t="shared" si="1"/>
        <v>2</v>
      </c>
      <c r="J13" s="19"/>
      <c r="K13" s="59"/>
      <c r="L13" s="19"/>
      <c r="M13" s="59"/>
      <c r="N13" s="59"/>
      <c r="O13" s="19"/>
      <c r="P13" s="19"/>
    </row>
    <row r="14" spans="1:16" x14ac:dyDescent="0.25">
      <c r="A14" s="12">
        <f t="shared" si="0"/>
        <v>11</v>
      </c>
      <c r="B14" s="13" t="s">
        <v>31</v>
      </c>
      <c r="C14" s="12">
        <v>1</v>
      </c>
      <c r="D14" s="12"/>
      <c r="E14" s="12"/>
      <c r="F14" s="9">
        <f t="shared" si="1"/>
        <v>1</v>
      </c>
      <c r="J14" s="19"/>
      <c r="K14" s="59"/>
      <c r="L14" s="19"/>
      <c r="M14" s="59"/>
      <c r="N14" s="59"/>
      <c r="O14" s="19"/>
      <c r="P14" s="19"/>
    </row>
    <row r="15" spans="1:16" x14ac:dyDescent="0.25">
      <c r="A15" s="12">
        <f t="shared" si="0"/>
        <v>12</v>
      </c>
      <c r="B15" s="13" t="s">
        <v>33</v>
      </c>
      <c r="C15" s="12">
        <v>1</v>
      </c>
      <c r="D15" s="12"/>
      <c r="E15" s="12"/>
      <c r="F15" s="9">
        <f t="shared" si="1"/>
        <v>1</v>
      </c>
      <c r="J15" s="19"/>
      <c r="K15" s="59"/>
      <c r="L15" s="19"/>
      <c r="M15" s="59"/>
      <c r="N15" s="59"/>
      <c r="O15" s="19"/>
      <c r="P15" s="19"/>
    </row>
    <row r="16" spans="1:16" x14ac:dyDescent="0.25">
      <c r="A16" s="12">
        <f t="shared" si="0"/>
        <v>13</v>
      </c>
      <c r="B16" s="13" t="s">
        <v>34</v>
      </c>
      <c r="C16" s="12">
        <v>2</v>
      </c>
      <c r="D16" s="12"/>
      <c r="E16" s="12"/>
      <c r="F16" s="9">
        <f t="shared" si="1"/>
        <v>2</v>
      </c>
      <c r="J16" s="19"/>
      <c r="K16" s="59"/>
      <c r="L16" s="19"/>
      <c r="M16" s="59"/>
      <c r="N16" s="59"/>
      <c r="O16" s="19"/>
      <c r="P16" s="19"/>
    </row>
    <row r="17" spans="1:16" s="20" customFormat="1" x14ac:dyDescent="0.25">
      <c r="A17" s="9"/>
      <c r="B17" s="14" t="s">
        <v>5</v>
      </c>
      <c r="C17" s="70">
        <f>SUM(C4:C16)</f>
        <v>30</v>
      </c>
      <c r="D17" s="70">
        <f t="shared" ref="D17:E17" si="2">SUM(D4:D16)</f>
        <v>7</v>
      </c>
      <c r="E17" s="70">
        <f t="shared" si="2"/>
        <v>4</v>
      </c>
      <c r="F17" s="9">
        <f>SUM(F4:F16)</f>
        <v>41</v>
      </c>
      <c r="J17" s="61"/>
      <c r="K17" s="62"/>
      <c r="L17" s="61"/>
      <c r="M17" s="62"/>
      <c r="N17" s="62"/>
      <c r="O17" s="61"/>
      <c r="P17" s="61"/>
    </row>
    <row r="18" spans="1:16" x14ac:dyDescent="0.25">
      <c r="A18" s="29"/>
      <c r="B18" s="61"/>
      <c r="C18" s="30"/>
      <c r="D18" s="28"/>
      <c r="E18" s="30"/>
      <c r="F18" s="30"/>
      <c r="J18" s="19"/>
      <c r="K18" s="19"/>
    </row>
    <row r="19" spans="1:16" x14ac:dyDescent="0.25">
      <c r="A19" s="29"/>
      <c r="B19" s="61"/>
      <c r="C19" s="30"/>
      <c r="D19" s="28"/>
      <c r="E19" s="30"/>
      <c r="F19" s="30"/>
      <c r="J19" s="19"/>
      <c r="K19" s="19"/>
    </row>
    <row r="20" spans="1:16" x14ac:dyDescent="0.25">
      <c r="A20" s="29"/>
      <c r="B20" s="61"/>
      <c r="C20" s="30"/>
      <c r="D20" s="28"/>
      <c r="E20" s="30"/>
      <c r="F20" s="30"/>
      <c r="J20" s="19"/>
      <c r="K20" s="19"/>
    </row>
    <row r="21" spans="1:16" x14ac:dyDescent="0.25">
      <c r="A21" s="29"/>
      <c r="B21" s="61"/>
      <c r="C21" s="30"/>
      <c r="D21" s="28"/>
      <c r="E21" s="30"/>
      <c r="F21" s="30"/>
      <c r="J21" s="19"/>
      <c r="K21" s="19"/>
    </row>
    <row r="22" spans="1:16" x14ac:dyDescent="0.25">
      <c r="E22" s="2"/>
      <c r="J22" s="19"/>
      <c r="K22" s="19"/>
    </row>
    <row r="23" spans="1:16" x14ac:dyDescent="0.25">
      <c r="E23" s="2"/>
      <c r="J23" s="19"/>
      <c r="K23" s="19"/>
    </row>
    <row r="24" spans="1:16" x14ac:dyDescent="0.25">
      <c r="E24" s="2"/>
      <c r="J24" s="19"/>
      <c r="K24" s="19"/>
    </row>
    <row r="25" spans="1:16" x14ac:dyDescent="0.25">
      <c r="E25" s="2"/>
      <c r="J25" s="19"/>
      <c r="K25" s="19"/>
    </row>
    <row r="26" spans="1:16" x14ac:dyDescent="0.25">
      <c r="J26" s="19"/>
      <c r="K26" s="19"/>
    </row>
    <row r="27" spans="1:16" x14ac:dyDescent="0.25">
      <c r="J27" s="19"/>
      <c r="K27" s="19"/>
    </row>
    <row r="28" spans="1:16" x14ac:dyDescent="0.25">
      <c r="J28" s="19"/>
      <c r="K28" s="19"/>
    </row>
    <row r="29" spans="1:16" x14ac:dyDescent="0.25">
      <c r="J29" s="19"/>
      <c r="K29" s="19"/>
    </row>
    <row r="30" spans="1:16" x14ac:dyDescent="0.25">
      <c r="J30" s="19"/>
      <c r="K30" s="19"/>
    </row>
    <row r="33" spans="2:10" x14ac:dyDescent="0.25">
      <c r="J33" s="17"/>
    </row>
    <row r="43" spans="2:10" x14ac:dyDescent="0.25">
      <c r="C43" s="96"/>
    </row>
    <row r="44" spans="2:10" x14ac:dyDescent="0.25">
      <c r="B44" s="56"/>
      <c r="C44" s="96"/>
    </row>
    <row r="45" spans="2:10" x14ac:dyDescent="0.25">
      <c r="B45" s="56"/>
      <c r="C45" s="96"/>
    </row>
    <row r="46" spans="2:10" x14ac:dyDescent="0.25">
      <c r="B46" s="56"/>
      <c r="C46" s="96"/>
      <c r="E46" s="96"/>
    </row>
    <row r="47" spans="2:10" x14ac:dyDescent="0.25">
      <c r="B47" s="56"/>
      <c r="C47" s="96"/>
    </row>
    <row r="48" spans="2:10" x14ac:dyDescent="0.25">
      <c r="B48" s="56"/>
      <c r="C48" s="96"/>
    </row>
    <row r="49" spans="2:3" x14ac:dyDescent="0.25">
      <c r="B49" s="56"/>
      <c r="C49" s="96"/>
    </row>
    <row r="50" spans="2:3" x14ac:dyDescent="0.25">
      <c r="C50" s="96"/>
    </row>
    <row r="85" spans="8:9" x14ac:dyDescent="0.25">
      <c r="H85" s="20"/>
      <c r="I85" s="20"/>
    </row>
  </sheetData>
  <mergeCells count="1">
    <mergeCell ref="D2:D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opLeftCell="A106" workbookViewId="0">
      <selection activeCell="A115" sqref="A115:XFD127"/>
    </sheetView>
  </sheetViews>
  <sheetFormatPr defaultRowHeight="15" x14ac:dyDescent="0.25"/>
  <cols>
    <col min="1" max="1" width="5.42578125" style="1" customWidth="1"/>
    <col min="2" max="2" width="47.85546875" style="3" customWidth="1"/>
    <col min="3" max="3" width="9" style="3" customWidth="1"/>
    <col min="4" max="4" width="9.5703125" style="3" customWidth="1"/>
    <col min="5" max="5" width="8.85546875" style="3" customWidth="1"/>
    <col min="6" max="6" width="8.42578125" style="20" customWidth="1"/>
    <col min="7" max="16384" width="9.140625" style="3"/>
  </cols>
  <sheetData>
    <row r="1" spans="1:9" x14ac:dyDescent="0.25">
      <c r="A1" s="18" t="s">
        <v>302</v>
      </c>
      <c r="B1" s="18"/>
      <c r="C1" s="18"/>
    </row>
    <row r="2" spans="1:9" s="6" customFormat="1" ht="29.25" customHeight="1" x14ac:dyDescent="0.25">
      <c r="A2" s="105" t="s">
        <v>0</v>
      </c>
      <c r="B2" s="105" t="s">
        <v>1</v>
      </c>
      <c r="C2" s="105" t="s">
        <v>2</v>
      </c>
      <c r="D2" s="323" t="s">
        <v>82</v>
      </c>
      <c r="E2" s="105" t="s">
        <v>3</v>
      </c>
      <c r="F2" s="105" t="s">
        <v>5</v>
      </c>
    </row>
    <row r="3" spans="1:9" s="6" customFormat="1" ht="15" customHeight="1" x14ac:dyDescent="0.25">
      <c r="A3" s="105"/>
      <c r="B3" s="105"/>
      <c r="C3" s="105"/>
      <c r="D3" s="324"/>
      <c r="E3" s="105"/>
      <c r="F3" s="105"/>
    </row>
    <row r="4" spans="1:9" s="104" customFormat="1" ht="15" customHeight="1" x14ac:dyDescent="0.25">
      <c r="A4" s="101">
        <v>1</v>
      </c>
      <c r="B4" s="102" t="s">
        <v>37</v>
      </c>
      <c r="C4" s="103">
        <v>13</v>
      </c>
      <c r="D4" s="103"/>
      <c r="E4" s="103"/>
      <c r="F4" s="98">
        <f>C4+D4+E4</f>
        <v>13</v>
      </c>
    </row>
    <row r="5" spans="1:9" s="63" customFormat="1" ht="15" customHeight="1" x14ac:dyDescent="0.25">
      <c r="A5" s="7"/>
      <c r="B5" s="11" t="s">
        <v>63</v>
      </c>
      <c r="C5" s="105"/>
      <c r="D5" s="105"/>
      <c r="E5" s="105"/>
      <c r="F5" s="14"/>
    </row>
    <row r="6" spans="1:9" ht="15" customHeight="1" x14ac:dyDescent="0.25">
      <c r="A6" s="12">
        <f>A4+1</f>
        <v>2</v>
      </c>
      <c r="B6" s="13" t="s">
        <v>23</v>
      </c>
      <c r="C6" s="13">
        <v>7</v>
      </c>
      <c r="D6" s="13">
        <v>6</v>
      </c>
      <c r="E6" s="13">
        <v>4</v>
      </c>
      <c r="F6" s="14">
        <f>C6+D6+E6</f>
        <v>17</v>
      </c>
      <c r="H6" s="19"/>
      <c r="I6" s="19"/>
    </row>
    <row r="7" spans="1:9" ht="15" customHeight="1" x14ac:dyDescent="0.25">
      <c r="A7" s="12">
        <f t="shared" ref="A7:A18" si="0">A6+1</f>
        <v>3</v>
      </c>
      <c r="B7" s="13" t="s">
        <v>140</v>
      </c>
      <c r="C7" s="13">
        <v>1</v>
      </c>
      <c r="D7" s="13"/>
      <c r="E7" s="13"/>
      <c r="F7" s="14">
        <f t="shared" ref="F7:F18" si="1">C7+D7+E7</f>
        <v>1</v>
      </c>
      <c r="H7" s="19"/>
      <c r="I7" s="19"/>
    </row>
    <row r="8" spans="1:9" ht="15" customHeight="1" x14ac:dyDescent="0.25">
      <c r="A8" s="12">
        <f t="shared" si="0"/>
        <v>4</v>
      </c>
      <c r="B8" s="13" t="s">
        <v>24</v>
      </c>
      <c r="C8" s="13">
        <v>3</v>
      </c>
      <c r="D8" s="13"/>
      <c r="E8" s="13"/>
      <c r="F8" s="14">
        <f t="shared" si="1"/>
        <v>3</v>
      </c>
      <c r="H8" s="19"/>
      <c r="I8" s="19"/>
    </row>
    <row r="9" spans="1:9" ht="15" customHeight="1" x14ac:dyDescent="0.25">
      <c r="A9" s="12">
        <f t="shared" si="0"/>
        <v>5</v>
      </c>
      <c r="B9" s="13" t="s">
        <v>25</v>
      </c>
      <c r="C9" s="13">
        <v>2</v>
      </c>
      <c r="D9" s="13"/>
      <c r="E9" s="13"/>
      <c r="F9" s="14">
        <f t="shared" si="1"/>
        <v>2</v>
      </c>
      <c r="H9" s="19"/>
      <c r="I9" s="19"/>
    </row>
    <row r="10" spans="1:9" ht="15" customHeight="1" x14ac:dyDescent="0.25">
      <c r="A10" s="12">
        <f t="shared" si="0"/>
        <v>6</v>
      </c>
      <c r="B10" s="13" t="s">
        <v>32</v>
      </c>
      <c r="C10" s="13">
        <v>1</v>
      </c>
      <c r="D10" s="13"/>
      <c r="E10" s="13"/>
      <c r="F10" s="14">
        <f t="shared" si="1"/>
        <v>1</v>
      </c>
      <c r="H10" s="19"/>
      <c r="I10" s="19"/>
    </row>
    <row r="11" spans="1:9" x14ac:dyDescent="0.25">
      <c r="A11" s="12">
        <f t="shared" si="0"/>
        <v>7</v>
      </c>
      <c r="B11" s="13" t="s">
        <v>26</v>
      </c>
      <c r="C11" s="13">
        <v>2</v>
      </c>
      <c r="D11" s="13">
        <v>1</v>
      </c>
      <c r="E11" s="13"/>
      <c r="F11" s="14">
        <f>C11+D11+E11</f>
        <v>3</v>
      </c>
      <c r="H11" s="19"/>
      <c r="I11" s="19"/>
    </row>
    <row r="12" spans="1:9" x14ac:dyDescent="0.25">
      <c r="A12" s="12">
        <f t="shared" si="0"/>
        <v>8</v>
      </c>
      <c r="B12" s="13" t="s">
        <v>27</v>
      </c>
      <c r="C12" s="13">
        <v>4</v>
      </c>
      <c r="D12" s="13"/>
      <c r="E12" s="13"/>
      <c r="F12" s="14">
        <f t="shared" si="1"/>
        <v>4</v>
      </c>
      <c r="H12" s="19"/>
      <c r="I12" s="19"/>
    </row>
    <row r="13" spans="1:9" x14ac:dyDescent="0.25">
      <c r="A13" s="12">
        <f t="shared" si="0"/>
        <v>9</v>
      </c>
      <c r="B13" s="13" t="s">
        <v>28</v>
      </c>
      <c r="C13" s="13">
        <v>2</v>
      </c>
      <c r="D13" s="13"/>
      <c r="E13" s="13"/>
      <c r="F13" s="14">
        <f t="shared" si="1"/>
        <v>2</v>
      </c>
      <c r="H13" s="19"/>
      <c r="I13" s="19"/>
    </row>
    <row r="14" spans="1:9" x14ac:dyDescent="0.25">
      <c r="A14" s="12">
        <f t="shared" si="0"/>
        <v>10</v>
      </c>
      <c r="B14" s="13" t="s">
        <v>29</v>
      </c>
      <c r="C14" s="13">
        <v>2</v>
      </c>
      <c r="D14" s="13"/>
      <c r="E14" s="13"/>
      <c r="F14" s="14">
        <f t="shared" si="1"/>
        <v>2</v>
      </c>
      <c r="H14" s="19"/>
      <c r="I14" s="19"/>
    </row>
    <row r="15" spans="1:9" x14ac:dyDescent="0.25">
      <c r="A15" s="12">
        <f t="shared" si="0"/>
        <v>11</v>
      </c>
      <c r="B15" s="13" t="s">
        <v>30</v>
      </c>
      <c r="C15" s="13">
        <v>2</v>
      </c>
      <c r="D15" s="13"/>
      <c r="E15" s="13"/>
      <c r="F15" s="14">
        <f t="shared" si="1"/>
        <v>2</v>
      </c>
      <c r="H15" s="19"/>
      <c r="I15" s="19"/>
    </row>
    <row r="16" spans="1:9" x14ac:dyDescent="0.25">
      <c r="A16" s="12">
        <f t="shared" si="0"/>
        <v>12</v>
      </c>
      <c r="B16" s="13" t="s">
        <v>31</v>
      </c>
      <c r="C16" s="13">
        <v>1</v>
      </c>
      <c r="D16" s="13"/>
      <c r="E16" s="13"/>
      <c r="F16" s="14">
        <f t="shared" si="1"/>
        <v>1</v>
      </c>
      <c r="H16" s="19"/>
      <c r="I16" s="19"/>
    </row>
    <row r="17" spans="1:9" x14ac:dyDescent="0.25">
      <c r="A17" s="12">
        <f t="shared" si="0"/>
        <v>13</v>
      </c>
      <c r="B17" s="13" t="s">
        <v>33</v>
      </c>
      <c r="C17" s="13">
        <v>1</v>
      </c>
      <c r="D17" s="13"/>
      <c r="E17" s="13"/>
      <c r="F17" s="14">
        <f t="shared" si="1"/>
        <v>1</v>
      </c>
      <c r="H17" s="19"/>
      <c r="I17" s="19"/>
    </row>
    <row r="18" spans="1:9" x14ac:dyDescent="0.25">
      <c r="A18" s="12">
        <f t="shared" si="0"/>
        <v>14</v>
      </c>
      <c r="B18" s="13" t="s">
        <v>34</v>
      </c>
      <c r="C18" s="13">
        <v>2</v>
      </c>
      <c r="D18" s="13"/>
      <c r="E18" s="13"/>
      <c r="F18" s="14">
        <f t="shared" si="1"/>
        <v>2</v>
      </c>
      <c r="H18" s="19"/>
      <c r="I18" s="19"/>
    </row>
    <row r="19" spans="1:9" s="99" customFormat="1" x14ac:dyDescent="0.25">
      <c r="A19" s="97"/>
      <c r="B19" s="98" t="s">
        <v>303</v>
      </c>
      <c r="C19" s="97">
        <f>SUM(C6:C18)+D6+D11</f>
        <v>37</v>
      </c>
      <c r="D19" s="98"/>
      <c r="E19" s="98">
        <f>SUM(E6:E18)</f>
        <v>4</v>
      </c>
      <c r="F19" s="98"/>
      <c r="H19" s="100"/>
      <c r="I19" s="100"/>
    </row>
    <row r="20" spans="1:9" s="20" customFormat="1" x14ac:dyDescent="0.25">
      <c r="A20" s="9"/>
      <c r="B20" s="14"/>
      <c r="C20" s="9"/>
      <c r="D20" s="14"/>
      <c r="E20" s="14"/>
      <c r="F20" s="14"/>
      <c r="H20" s="61"/>
      <c r="I20" s="61"/>
    </row>
    <row r="21" spans="1:9" s="20" customFormat="1" x14ac:dyDescent="0.25">
      <c r="A21" s="9"/>
      <c r="B21" s="14" t="s">
        <v>304</v>
      </c>
      <c r="C21" s="9"/>
      <c r="D21" s="14"/>
      <c r="E21" s="14"/>
      <c r="F21" s="14"/>
      <c r="H21" s="61"/>
      <c r="I21" s="61"/>
    </row>
    <row r="22" spans="1:9" x14ac:dyDescent="0.25">
      <c r="A22" s="12">
        <f>A18+1</f>
        <v>15</v>
      </c>
      <c r="B22" s="13" t="s">
        <v>293</v>
      </c>
      <c r="C22" s="13">
        <v>1</v>
      </c>
      <c r="D22" s="13"/>
      <c r="E22" s="13"/>
      <c r="F22" s="14">
        <f>C22+D22+E22</f>
        <v>1</v>
      </c>
      <c r="H22" s="19"/>
      <c r="I22" s="19"/>
    </row>
    <row r="23" spans="1:9" x14ac:dyDescent="0.25">
      <c r="A23" s="12">
        <f t="shared" ref="A23" si="2">A22+1</f>
        <v>16</v>
      </c>
      <c r="B23" s="13" t="s">
        <v>136</v>
      </c>
      <c r="C23" s="13">
        <v>51</v>
      </c>
      <c r="D23" s="13"/>
      <c r="E23" s="13">
        <f>15+2</f>
        <v>17</v>
      </c>
      <c r="F23" s="14">
        <f t="shared" ref="F23:F35" si="3">C23+D23+E23</f>
        <v>68</v>
      </c>
      <c r="H23" s="19"/>
      <c r="I23" s="19"/>
    </row>
    <row r="24" spans="1:9" x14ac:dyDescent="0.25">
      <c r="A24" s="12">
        <f>A23+1</f>
        <v>17</v>
      </c>
      <c r="B24" s="13" t="s">
        <v>44</v>
      </c>
      <c r="C24" s="13">
        <v>48</v>
      </c>
      <c r="D24" s="13"/>
      <c r="E24" s="13">
        <f>56+1</f>
        <v>57</v>
      </c>
      <c r="F24" s="14">
        <f t="shared" si="3"/>
        <v>105</v>
      </c>
      <c r="H24" s="19"/>
      <c r="I24" s="19"/>
    </row>
    <row r="25" spans="1:9" x14ac:dyDescent="0.25">
      <c r="A25" s="12">
        <f>A24+1</f>
        <v>18</v>
      </c>
      <c r="B25" s="13" t="s">
        <v>22</v>
      </c>
      <c r="C25" s="13">
        <f>6-2</f>
        <v>4</v>
      </c>
      <c r="D25" s="13"/>
      <c r="E25" s="13"/>
      <c r="F25" s="14">
        <f t="shared" si="3"/>
        <v>4</v>
      </c>
    </row>
    <row r="26" spans="1:9" s="99" customFormat="1" x14ac:dyDescent="0.25">
      <c r="A26" s="97"/>
      <c r="B26" s="98" t="s">
        <v>305</v>
      </c>
      <c r="C26" s="97">
        <f>SUM(C22:C25)</f>
        <v>104</v>
      </c>
      <c r="D26" s="98"/>
      <c r="E26" s="97">
        <f>SUM(E23:E24)</f>
        <v>74</v>
      </c>
      <c r="F26" s="98"/>
      <c r="G26" s="99">
        <f>SUM(F22:F25)-2</f>
        <v>176</v>
      </c>
    </row>
    <row r="27" spans="1:9" x14ac:dyDescent="0.25">
      <c r="A27" s="12"/>
      <c r="B27" s="13"/>
      <c r="C27" s="13"/>
      <c r="D27" s="13"/>
      <c r="E27" s="13"/>
      <c r="F27" s="14"/>
    </row>
    <row r="28" spans="1:9" x14ac:dyDescent="0.25">
      <c r="A28" s="12"/>
      <c r="B28" s="14" t="s">
        <v>318</v>
      </c>
      <c r="C28" s="13"/>
      <c r="D28" s="13"/>
      <c r="E28" s="13"/>
      <c r="F28" s="14"/>
    </row>
    <row r="29" spans="1:9" x14ac:dyDescent="0.25">
      <c r="A29" s="12">
        <f>A25+1</f>
        <v>19</v>
      </c>
      <c r="B29" s="13" t="s">
        <v>6</v>
      </c>
      <c r="C29" s="13">
        <v>4</v>
      </c>
      <c r="D29" s="13"/>
      <c r="E29" s="13"/>
      <c r="F29" s="14">
        <f>C29+D29+E29</f>
        <v>4</v>
      </c>
      <c r="H29" s="19"/>
      <c r="I29" s="19"/>
    </row>
    <row r="30" spans="1:9" x14ac:dyDescent="0.25">
      <c r="A30" s="12"/>
      <c r="B30" s="13"/>
      <c r="C30" s="13"/>
      <c r="D30" s="13"/>
      <c r="E30" s="13"/>
      <c r="F30" s="14"/>
      <c r="H30" s="19"/>
      <c r="I30" s="19"/>
    </row>
    <row r="31" spans="1:9" x14ac:dyDescent="0.25">
      <c r="A31" s="12"/>
      <c r="B31" s="14" t="s">
        <v>319</v>
      </c>
      <c r="C31" s="13"/>
      <c r="D31" s="13"/>
      <c r="E31" s="13"/>
      <c r="F31" s="14"/>
      <c r="H31" s="19"/>
      <c r="I31" s="19"/>
    </row>
    <row r="32" spans="1:9" x14ac:dyDescent="0.25">
      <c r="A32" s="12">
        <f>A29+1</f>
        <v>20</v>
      </c>
      <c r="B32" s="13" t="s">
        <v>45</v>
      </c>
      <c r="C32" s="13">
        <v>4</v>
      </c>
      <c r="D32" s="13"/>
      <c r="E32" s="13">
        <v>2</v>
      </c>
      <c r="F32" s="14">
        <f>C32+D32+E32</f>
        <v>6</v>
      </c>
    </row>
    <row r="33" spans="1:9" x14ac:dyDescent="0.25">
      <c r="A33" s="12"/>
      <c r="B33" s="13"/>
      <c r="C33" s="13"/>
      <c r="D33" s="13"/>
      <c r="E33" s="13"/>
      <c r="F33" s="14"/>
    </row>
    <row r="34" spans="1:9" x14ac:dyDescent="0.25">
      <c r="A34" s="12"/>
      <c r="B34" s="14" t="s">
        <v>317</v>
      </c>
      <c r="C34" s="13"/>
      <c r="D34" s="13"/>
      <c r="E34" s="13"/>
      <c r="F34" s="14"/>
    </row>
    <row r="35" spans="1:9" x14ac:dyDescent="0.25">
      <c r="A35" s="12">
        <f>A32+1</f>
        <v>21</v>
      </c>
      <c r="B35" s="13" t="s">
        <v>50</v>
      </c>
      <c r="C35" s="13">
        <v>1</v>
      </c>
      <c r="D35" s="13"/>
      <c r="E35" s="13"/>
      <c r="F35" s="14">
        <f t="shared" si="3"/>
        <v>1</v>
      </c>
    </row>
    <row r="36" spans="1:9" s="20" customFormat="1" x14ac:dyDescent="0.25">
      <c r="A36" s="9"/>
      <c r="B36" s="14"/>
      <c r="C36" s="9"/>
      <c r="D36" s="14"/>
      <c r="E36" s="9"/>
      <c r="F36" s="14"/>
    </row>
    <row r="37" spans="1:9" s="20" customFormat="1" x14ac:dyDescent="0.25">
      <c r="A37" s="9"/>
      <c r="B37" s="14" t="s">
        <v>309</v>
      </c>
      <c r="C37" s="9"/>
      <c r="D37" s="14"/>
      <c r="E37" s="9"/>
      <c r="F37" s="14"/>
    </row>
    <row r="38" spans="1:9" x14ac:dyDescent="0.25">
      <c r="A38" s="12">
        <f>A35+1</f>
        <v>22</v>
      </c>
      <c r="B38" s="13" t="s">
        <v>7</v>
      </c>
      <c r="C38" s="13">
        <v>1</v>
      </c>
      <c r="D38" s="13"/>
      <c r="E38" s="13">
        <v>4</v>
      </c>
      <c r="F38" s="14">
        <f>C38+D38+E38</f>
        <v>5</v>
      </c>
    </row>
    <row r="39" spans="1:9" x14ac:dyDescent="0.25">
      <c r="A39" s="12">
        <f>A38+1</f>
        <v>23</v>
      </c>
      <c r="B39" s="13" t="s">
        <v>8</v>
      </c>
      <c r="C39" s="13">
        <f>34+2</f>
        <v>36</v>
      </c>
      <c r="D39" s="13"/>
      <c r="E39" s="13">
        <f>10-1</f>
        <v>9</v>
      </c>
      <c r="F39" s="14">
        <f>C39+D39+E39</f>
        <v>45</v>
      </c>
    </row>
    <row r="40" spans="1:9" s="99" customFormat="1" x14ac:dyDescent="0.25">
      <c r="A40" s="97"/>
      <c r="B40" s="98" t="s">
        <v>308</v>
      </c>
      <c r="C40" s="97">
        <f>SUM(C38:C39)</f>
        <v>37</v>
      </c>
      <c r="D40" s="97"/>
      <c r="E40" s="97">
        <f>SUM(E38:E39)</f>
        <v>13</v>
      </c>
      <c r="F40" s="98"/>
      <c r="G40" s="99">
        <f>SUM(F38:F39)</f>
        <v>50</v>
      </c>
    </row>
    <row r="41" spans="1:9" s="20" customFormat="1" x14ac:dyDescent="0.25">
      <c r="A41" s="9"/>
      <c r="B41" s="14"/>
      <c r="C41" s="9"/>
      <c r="D41" s="9"/>
      <c r="E41" s="9"/>
      <c r="F41" s="14"/>
    </row>
    <row r="42" spans="1:9" s="20" customFormat="1" x14ac:dyDescent="0.25">
      <c r="A42" s="9"/>
      <c r="B42" s="14" t="s">
        <v>310</v>
      </c>
      <c r="C42" s="9"/>
      <c r="D42" s="9"/>
      <c r="E42" s="9"/>
      <c r="F42" s="14"/>
    </row>
    <row r="43" spans="1:9" x14ac:dyDescent="0.25">
      <c r="A43" s="12">
        <f>A39+1</f>
        <v>24</v>
      </c>
      <c r="B43" s="13" t="s">
        <v>38</v>
      </c>
      <c r="C43" s="13">
        <v>3</v>
      </c>
      <c r="D43" s="13"/>
      <c r="E43" s="13">
        <v>10</v>
      </c>
      <c r="F43" s="14">
        <f>C43+D43+E43</f>
        <v>13</v>
      </c>
      <c r="H43" s="19"/>
      <c r="I43" s="19"/>
    </row>
    <row r="44" spans="1:9" x14ac:dyDescent="0.25">
      <c r="A44" s="12"/>
      <c r="B44" s="13"/>
      <c r="C44" s="9"/>
      <c r="D44" s="13"/>
      <c r="E44" s="13"/>
      <c r="F44" s="14"/>
      <c r="H44" s="19"/>
      <c r="I44" s="19"/>
    </row>
    <row r="45" spans="1:9" x14ac:dyDescent="0.25">
      <c r="A45" s="12"/>
      <c r="B45" s="14" t="s">
        <v>311</v>
      </c>
      <c r="C45" s="13"/>
      <c r="D45" s="13"/>
      <c r="E45" s="13"/>
      <c r="F45" s="14"/>
      <c r="H45" s="19"/>
      <c r="I45" s="19"/>
    </row>
    <row r="46" spans="1:9" x14ac:dyDescent="0.25">
      <c r="A46" s="12">
        <f>A43+1</f>
        <v>25</v>
      </c>
      <c r="B46" s="13" t="s">
        <v>48</v>
      </c>
      <c r="C46" s="13">
        <v>1</v>
      </c>
      <c r="D46" s="13"/>
      <c r="E46" s="13"/>
      <c r="F46" s="14">
        <f t="shared" ref="F46:F47" si="4">C46+D46+E46</f>
        <v>1</v>
      </c>
    </row>
    <row r="47" spans="1:9" x14ac:dyDescent="0.25">
      <c r="A47" s="12">
        <f>A46+1</f>
        <v>26</v>
      </c>
      <c r="B47" s="13" t="s">
        <v>97</v>
      </c>
      <c r="C47" s="13"/>
      <c r="D47" s="13"/>
      <c r="E47" s="13">
        <v>1</v>
      </c>
      <c r="F47" s="14">
        <f t="shared" si="4"/>
        <v>1</v>
      </c>
    </row>
    <row r="48" spans="1:9" s="20" customFormat="1" x14ac:dyDescent="0.25">
      <c r="A48" s="9"/>
      <c r="B48" s="14"/>
      <c r="C48" s="9"/>
      <c r="D48" s="14"/>
      <c r="E48" s="9">
        <f>SUM(E43:E47)</f>
        <v>11</v>
      </c>
      <c r="F48" s="14"/>
    </row>
    <row r="49" spans="1:9" s="20" customFormat="1" x14ac:dyDescent="0.25">
      <c r="A49" s="9"/>
      <c r="B49" s="14" t="s">
        <v>68</v>
      </c>
      <c r="C49" s="9"/>
      <c r="D49" s="14"/>
      <c r="E49" s="9"/>
      <c r="F49" s="14"/>
    </row>
    <row r="50" spans="1:9" x14ac:dyDescent="0.25">
      <c r="A50" s="12">
        <f>A47+1</f>
        <v>27</v>
      </c>
      <c r="B50" s="13" t="s">
        <v>39</v>
      </c>
      <c r="C50" s="13">
        <v>2</v>
      </c>
      <c r="D50" s="13"/>
      <c r="E50" s="13"/>
      <c r="F50" s="14">
        <f>C50+D50+E50</f>
        <v>2</v>
      </c>
      <c r="H50" s="19"/>
      <c r="I50" s="19"/>
    </row>
    <row r="51" spans="1:9" x14ac:dyDescent="0.25">
      <c r="A51" s="12">
        <f t="shared" ref="A51:A76" si="5">A50+1</f>
        <v>28</v>
      </c>
      <c r="B51" s="13" t="s">
        <v>9</v>
      </c>
      <c r="C51" s="13">
        <v>1</v>
      </c>
      <c r="D51" s="13"/>
      <c r="E51" s="13"/>
      <c r="F51" s="14">
        <f t="shared" ref="F51:F76" si="6">C51+D51+E51</f>
        <v>1</v>
      </c>
    </row>
    <row r="52" spans="1:9" x14ac:dyDescent="0.25">
      <c r="A52" s="12">
        <f t="shared" si="5"/>
        <v>29</v>
      </c>
      <c r="B52" s="13" t="s">
        <v>40</v>
      </c>
      <c r="C52" s="13">
        <v>1</v>
      </c>
      <c r="D52" s="13"/>
      <c r="E52" s="13"/>
      <c r="F52" s="14">
        <f t="shared" si="6"/>
        <v>1</v>
      </c>
      <c r="H52" s="19"/>
      <c r="I52" s="19"/>
    </row>
    <row r="53" spans="1:9" x14ac:dyDescent="0.25">
      <c r="A53" s="12">
        <f t="shared" si="5"/>
        <v>30</v>
      </c>
      <c r="B53" s="13" t="s">
        <v>88</v>
      </c>
      <c r="C53" s="13"/>
      <c r="D53" s="13"/>
      <c r="E53" s="13">
        <f>2-1</f>
        <v>1</v>
      </c>
      <c r="F53" s="14">
        <f t="shared" si="6"/>
        <v>1</v>
      </c>
      <c r="G53" s="3">
        <f>SUM(F50:F53)</f>
        <v>5</v>
      </c>
    </row>
    <row r="54" spans="1:9" x14ac:dyDescent="0.25">
      <c r="A54" s="12"/>
      <c r="B54" s="13"/>
      <c r="C54" s="13"/>
      <c r="D54" s="13"/>
      <c r="E54" s="13"/>
      <c r="F54" s="14"/>
    </row>
    <row r="55" spans="1:9" x14ac:dyDescent="0.25">
      <c r="A55" s="12"/>
      <c r="B55" s="14" t="s">
        <v>312</v>
      </c>
      <c r="C55" s="13"/>
      <c r="D55" s="13"/>
      <c r="E55" s="13"/>
      <c r="F55" s="14"/>
    </row>
    <row r="56" spans="1:9" x14ac:dyDescent="0.25">
      <c r="A56" s="12">
        <f>A53+1</f>
        <v>31</v>
      </c>
      <c r="B56" s="13" t="s">
        <v>41</v>
      </c>
      <c r="C56" s="13">
        <v>3</v>
      </c>
      <c r="D56" s="13"/>
      <c r="E56" s="13">
        <v>5</v>
      </c>
      <c r="F56" s="14">
        <f t="shared" si="6"/>
        <v>8</v>
      </c>
      <c r="H56" s="19"/>
      <c r="I56" s="19"/>
    </row>
    <row r="57" spans="1:9" x14ac:dyDescent="0.25">
      <c r="A57" s="12"/>
      <c r="B57" s="13"/>
      <c r="C57" s="13"/>
      <c r="D57" s="13"/>
      <c r="E57" s="13"/>
      <c r="F57" s="14"/>
      <c r="H57" s="19"/>
      <c r="I57" s="19"/>
    </row>
    <row r="58" spans="1:9" x14ac:dyDescent="0.25">
      <c r="A58" s="12"/>
      <c r="B58" s="14" t="s">
        <v>306</v>
      </c>
      <c r="C58" s="13"/>
      <c r="D58" s="13"/>
      <c r="E58" s="13"/>
      <c r="F58" s="14"/>
      <c r="H58" s="19"/>
      <c r="I58" s="19"/>
    </row>
    <row r="59" spans="1:9" x14ac:dyDescent="0.25">
      <c r="A59" s="12">
        <f>A56+1</f>
        <v>32</v>
      </c>
      <c r="B59" s="13" t="s">
        <v>35</v>
      </c>
      <c r="C59" s="13">
        <v>3</v>
      </c>
      <c r="D59" s="13"/>
      <c r="E59" s="13">
        <v>3</v>
      </c>
      <c r="F59" s="14">
        <f t="shared" si="6"/>
        <v>6</v>
      </c>
    </row>
    <row r="60" spans="1:9" x14ac:dyDescent="0.25">
      <c r="A60" s="12">
        <f t="shared" si="5"/>
        <v>33</v>
      </c>
      <c r="B60" s="13" t="s">
        <v>92</v>
      </c>
      <c r="C60" s="13">
        <v>5</v>
      </c>
      <c r="D60" s="13"/>
      <c r="E60" s="13">
        <v>7</v>
      </c>
      <c r="F60" s="14">
        <f t="shared" si="6"/>
        <v>12</v>
      </c>
    </row>
    <row r="61" spans="1:9" x14ac:dyDescent="0.25">
      <c r="A61" s="12">
        <f t="shared" si="5"/>
        <v>34</v>
      </c>
      <c r="B61" s="13" t="s">
        <v>94</v>
      </c>
      <c r="C61" s="13">
        <v>4</v>
      </c>
      <c r="D61" s="13"/>
      <c r="E61" s="13">
        <v>4</v>
      </c>
      <c r="F61" s="14">
        <f t="shared" si="6"/>
        <v>8</v>
      </c>
      <c r="G61" s="3">
        <f>C60+C61+E60+E61</f>
        <v>20</v>
      </c>
    </row>
    <row r="62" spans="1:9" x14ac:dyDescent="0.25">
      <c r="A62" s="12"/>
      <c r="B62" s="13"/>
      <c r="C62" s="13"/>
      <c r="D62" s="13"/>
      <c r="E62" s="13"/>
      <c r="F62" s="14"/>
    </row>
    <row r="63" spans="1:9" x14ac:dyDescent="0.25">
      <c r="A63" s="12"/>
      <c r="B63" s="14" t="s">
        <v>313</v>
      </c>
      <c r="C63" s="13"/>
      <c r="D63" s="13"/>
      <c r="E63" s="13"/>
      <c r="F63" s="14"/>
    </row>
    <row r="64" spans="1:9" x14ac:dyDescent="0.25">
      <c r="A64" s="12">
        <f>A61+1</f>
        <v>35</v>
      </c>
      <c r="B64" s="13" t="s">
        <v>289</v>
      </c>
      <c r="C64" s="13">
        <v>1</v>
      </c>
      <c r="D64" s="13"/>
      <c r="E64" s="13"/>
      <c r="F64" s="14">
        <f t="shared" si="6"/>
        <v>1</v>
      </c>
    </row>
    <row r="65" spans="1:7" x14ac:dyDescent="0.25">
      <c r="A65" s="12">
        <f t="shared" si="5"/>
        <v>36</v>
      </c>
      <c r="B65" s="13" t="s">
        <v>290</v>
      </c>
      <c r="C65" s="13">
        <v>2</v>
      </c>
      <c r="D65" s="13"/>
      <c r="E65" s="13"/>
      <c r="F65" s="14">
        <f t="shared" si="6"/>
        <v>2</v>
      </c>
    </row>
    <row r="66" spans="1:7" x14ac:dyDescent="0.25">
      <c r="A66" s="12">
        <f t="shared" si="5"/>
        <v>37</v>
      </c>
      <c r="B66" s="13" t="s">
        <v>291</v>
      </c>
      <c r="C66" s="13">
        <v>1</v>
      </c>
      <c r="D66" s="13"/>
      <c r="E66" s="13"/>
      <c r="F66" s="14">
        <f t="shared" si="6"/>
        <v>1</v>
      </c>
    </row>
    <row r="67" spans="1:7" x14ac:dyDescent="0.25">
      <c r="A67" s="12">
        <f t="shared" si="5"/>
        <v>38</v>
      </c>
      <c r="B67" s="13" t="s">
        <v>292</v>
      </c>
      <c r="C67" s="13">
        <v>4</v>
      </c>
      <c r="D67" s="13"/>
      <c r="E67" s="13">
        <v>5</v>
      </c>
      <c r="F67" s="14">
        <f t="shared" si="6"/>
        <v>9</v>
      </c>
      <c r="G67" s="3">
        <f>SUM(F64:F67)</f>
        <v>13</v>
      </c>
    </row>
    <row r="68" spans="1:7" x14ac:dyDescent="0.25">
      <c r="A68" s="12"/>
      <c r="B68" s="13"/>
      <c r="C68" s="13"/>
      <c r="D68" s="13"/>
      <c r="E68" s="13"/>
      <c r="F68" s="14"/>
    </row>
    <row r="69" spans="1:7" x14ac:dyDescent="0.25">
      <c r="A69" s="12"/>
      <c r="B69" s="14" t="s">
        <v>314</v>
      </c>
      <c r="C69" s="13"/>
      <c r="D69" s="13"/>
      <c r="E69" s="13"/>
      <c r="F69" s="14"/>
    </row>
    <row r="70" spans="1:7" x14ac:dyDescent="0.25">
      <c r="A70" s="12">
        <f>A67+1</f>
        <v>39</v>
      </c>
      <c r="B70" s="13" t="s">
        <v>14</v>
      </c>
      <c r="C70" s="13">
        <v>4</v>
      </c>
      <c r="D70" s="13"/>
      <c r="E70" s="13">
        <v>6</v>
      </c>
      <c r="F70" s="14">
        <f t="shared" si="6"/>
        <v>10</v>
      </c>
    </row>
    <row r="71" spans="1:7" x14ac:dyDescent="0.25">
      <c r="A71" s="12">
        <f t="shared" si="5"/>
        <v>40</v>
      </c>
      <c r="B71" s="13" t="s">
        <v>245</v>
      </c>
      <c r="C71" s="13">
        <v>5</v>
      </c>
      <c r="D71" s="13"/>
      <c r="E71" s="13"/>
      <c r="F71" s="14">
        <f t="shared" si="6"/>
        <v>5</v>
      </c>
    </row>
    <row r="72" spans="1:7" x14ac:dyDescent="0.25">
      <c r="A72" s="12"/>
      <c r="B72" s="13"/>
      <c r="C72" s="13"/>
      <c r="D72" s="13"/>
      <c r="E72" s="13"/>
      <c r="F72" s="14"/>
    </row>
    <row r="73" spans="1:7" x14ac:dyDescent="0.25">
      <c r="A73" s="12"/>
      <c r="B73" s="14" t="s">
        <v>315</v>
      </c>
      <c r="C73" s="13"/>
      <c r="D73" s="13"/>
      <c r="E73" s="13"/>
      <c r="F73" s="14"/>
    </row>
    <row r="74" spans="1:7" x14ac:dyDescent="0.25">
      <c r="A74" s="12">
        <f>A71+1</f>
        <v>41</v>
      </c>
      <c r="B74" s="13" t="s">
        <v>16</v>
      </c>
      <c r="C74" s="13">
        <v>2</v>
      </c>
      <c r="D74" s="13"/>
      <c r="E74" s="13"/>
      <c r="F74" s="14">
        <f t="shared" si="6"/>
        <v>2</v>
      </c>
    </row>
    <row r="75" spans="1:7" x14ac:dyDescent="0.25">
      <c r="A75" s="12">
        <f t="shared" si="5"/>
        <v>42</v>
      </c>
      <c r="B75" s="13" t="s">
        <v>17</v>
      </c>
      <c r="C75" s="13">
        <v>1</v>
      </c>
      <c r="D75" s="13"/>
      <c r="E75" s="13"/>
      <c r="F75" s="14">
        <f t="shared" si="6"/>
        <v>1</v>
      </c>
    </row>
    <row r="76" spans="1:7" x14ac:dyDescent="0.25">
      <c r="A76" s="12">
        <f t="shared" si="5"/>
        <v>43</v>
      </c>
      <c r="B76" s="13" t="s">
        <v>51</v>
      </c>
      <c r="C76" s="13">
        <v>1</v>
      </c>
      <c r="D76" s="13"/>
      <c r="E76" s="13"/>
      <c r="F76" s="14">
        <f t="shared" si="6"/>
        <v>1</v>
      </c>
    </row>
    <row r="77" spans="1:7" x14ac:dyDescent="0.25">
      <c r="A77" s="12"/>
      <c r="B77" s="13"/>
      <c r="C77" s="13"/>
      <c r="D77" s="13"/>
      <c r="E77" s="13"/>
      <c r="F77" s="14"/>
    </row>
    <row r="78" spans="1:7" x14ac:dyDescent="0.25">
      <c r="A78" s="12"/>
      <c r="B78" s="14" t="s">
        <v>316</v>
      </c>
      <c r="C78" s="13"/>
      <c r="D78" s="13"/>
      <c r="E78" s="13"/>
      <c r="F78" s="14"/>
    </row>
    <row r="79" spans="1:7" x14ac:dyDescent="0.25">
      <c r="A79" s="12">
        <f>A76+1</f>
        <v>44</v>
      </c>
      <c r="B79" s="13" t="s">
        <v>49</v>
      </c>
      <c r="C79" s="13">
        <v>2</v>
      </c>
      <c r="D79" s="13"/>
      <c r="E79" s="13"/>
      <c r="F79" s="14">
        <f>C79+D79+E79</f>
        <v>2</v>
      </c>
    </row>
    <row r="80" spans="1:7" s="20" customFormat="1" x14ac:dyDescent="0.25">
      <c r="A80" s="9"/>
      <c r="B80" s="14"/>
      <c r="C80" s="9"/>
      <c r="D80" s="14"/>
      <c r="E80" s="9">
        <f>SUM(E50:E76)</f>
        <v>31</v>
      </c>
      <c r="F80" s="14"/>
    </row>
    <row r="81" spans="1:6" s="20" customFormat="1" x14ac:dyDescent="0.25">
      <c r="A81" s="12">
        <f>A79+1</f>
        <v>45</v>
      </c>
      <c r="B81" s="14" t="s">
        <v>326</v>
      </c>
      <c r="C81" s="9"/>
      <c r="D81" s="14"/>
      <c r="E81" s="9"/>
      <c r="F81" s="14"/>
    </row>
    <row r="82" spans="1:6" s="20" customFormat="1" x14ac:dyDescent="0.25">
      <c r="A82" s="9"/>
      <c r="B82" s="16" t="s">
        <v>327</v>
      </c>
      <c r="C82" s="107">
        <v>1</v>
      </c>
      <c r="D82" s="14"/>
      <c r="E82" s="9"/>
      <c r="F82" s="14"/>
    </row>
    <row r="83" spans="1:6" s="20" customFormat="1" x14ac:dyDescent="0.25">
      <c r="A83" s="9"/>
      <c r="B83" s="14" t="s">
        <v>191</v>
      </c>
      <c r="C83" s="9"/>
      <c r="D83" s="14"/>
      <c r="E83" s="9"/>
      <c r="F83" s="14"/>
    </row>
    <row r="84" spans="1:6" x14ac:dyDescent="0.25">
      <c r="A84" s="12">
        <f>A81+1</f>
        <v>46</v>
      </c>
      <c r="B84" s="13" t="s">
        <v>294</v>
      </c>
      <c r="C84" s="13">
        <v>1</v>
      </c>
      <c r="D84" s="13"/>
      <c r="E84" s="13"/>
      <c r="F84" s="14">
        <f>C84+D84+E84</f>
        <v>1</v>
      </c>
    </row>
    <row r="85" spans="1:6" x14ac:dyDescent="0.25">
      <c r="A85" s="12">
        <f t="shared" ref="A85:A102" si="7">A84+1</f>
        <v>47</v>
      </c>
      <c r="B85" s="13" t="s">
        <v>328</v>
      </c>
      <c r="C85" s="13">
        <v>1</v>
      </c>
      <c r="D85" s="13"/>
      <c r="E85" s="13"/>
      <c r="F85" s="14">
        <f t="shared" ref="F85:F103" si="8">C85+D85+E85</f>
        <v>1</v>
      </c>
    </row>
    <row r="86" spans="1:6" x14ac:dyDescent="0.25">
      <c r="A86" s="12">
        <f t="shared" si="7"/>
        <v>48</v>
      </c>
      <c r="B86" s="13" t="s">
        <v>343</v>
      </c>
      <c r="C86" s="13">
        <v>2</v>
      </c>
      <c r="D86" s="13"/>
      <c r="E86" s="13">
        <v>2</v>
      </c>
      <c r="F86" s="14">
        <f t="shared" si="8"/>
        <v>4</v>
      </c>
    </row>
    <row r="87" spans="1:6" x14ac:dyDescent="0.25">
      <c r="A87" s="12">
        <f t="shared" si="7"/>
        <v>49</v>
      </c>
      <c r="B87" s="13" t="s">
        <v>98</v>
      </c>
      <c r="C87" s="13">
        <v>1</v>
      </c>
      <c r="D87" s="13"/>
      <c r="E87" s="13"/>
      <c r="F87" s="14">
        <f t="shared" si="8"/>
        <v>1</v>
      </c>
    </row>
    <row r="88" spans="1:6" x14ac:dyDescent="0.25">
      <c r="A88" s="12">
        <f t="shared" si="7"/>
        <v>50</v>
      </c>
      <c r="B88" s="13" t="s">
        <v>329</v>
      </c>
      <c r="C88" s="13">
        <v>3</v>
      </c>
      <c r="D88" s="13"/>
      <c r="E88" s="13"/>
      <c r="F88" s="14">
        <f t="shared" si="8"/>
        <v>3</v>
      </c>
    </row>
    <row r="89" spans="1:6" x14ac:dyDescent="0.25">
      <c r="A89" s="12">
        <f t="shared" si="7"/>
        <v>51</v>
      </c>
      <c r="B89" s="13" t="s">
        <v>296</v>
      </c>
      <c r="C89" s="13">
        <v>1</v>
      </c>
      <c r="D89" s="13"/>
      <c r="E89" s="13">
        <v>1</v>
      </c>
      <c r="F89" s="14">
        <f t="shared" si="8"/>
        <v>2</v>
      </c>
    </row>
    <row r="90" spans="1:6" x14ac:dyDescent="0.25">
      <c r="A90" s="12">
        <f t="shared" si="7"/>
        <v>52</v>
      </c>
      <c r="B90" s="14" t="s">
        <v>325</v>
      </c>
      <c r="C90" s="13">
        <v>3</v>
      </c>
      <c r="D90" s="13"/>
      <c r="E90" s="13">
        <v>2</v>
      </c>
      <c r="F90" s="14">
        <f t="shared" si="8"/>
        <v>5</v>
      </c>
    </row>
    <row r="91" spans="1:6" x14ac:dyDescent="0.25">
      <c r="A91" s="12">
        <f t="shared" si="7"/>
        <v>53</v>
      </c>
      <c r="B91" s="14" t="s">
        <v>324</v>
      </c>
      <c r="C91" s="13">
        <v>1</v>
      </c>
      <c r="D91" s="13"/>
      <c r="E91" s="13">
        <v>1</v>
      </c>
      <c r="F91" s="14">
        <f t="shared" si="8"/>
        <v>2</v>
      </c>
    </row>
    <row r="92" spans="1:6" x14ac:dyDescent="0.25">
      <c r="A92" s="12">
        <f t="shared" si="7"/>
        <v>54</v>
      </c>
      <c r="B92" s="13" t="s">
        <v>129</v>
      </c>
      <c r="C92" s="13">
        <v>3</v>
      </c>
      <c r="D92" s="13"/>
      <c r="E92" s="13">
        <v>5</v>
      </c>
      <c r="F92" s="14">
        <f t="shared" si="8"/>
        <v>8</v>
      </c>
    </row>
    <row r="93" spans="1:6" x14ac:dyDescent="0.25">
      <c r="A93" s="12">
        <f t="shared" si="7"/>
        <v>55</v>
      </c>
      <c r="B93" s="13" t="s">
        <v>242</v>
      </c>
      <c r="C93" s="13"/>
      <c r="D93" s="13"/>
      <c r="E93" s="13">
        <v>1</v>
      </c>
      <c r="F93" s="14">
        <f t="shared" si="8"/>
        <v>1</v>
      </c>
    </row>
    <row r="94" spans="1:6" x14ac:dyDescent="0.25">
      <c r="A94" s="12">
        <f t="shared" si="7"/>
        <v>56</v>
      </c>
      <c r="B94" s="13" t="s">
        <v>157</v>
      </c>
      <c r="C94" s="13">
        <v>1</v>
      </c>
      <c r="D94" s="13"/>
      <c r="E94" s="13">
        <f>6+2</f>
        <v>8</v>
      </c>
      <c r="F94" s="14">
        <f t="shared" si="8"/>
        <v>9</v>
      </c>
    </row>
    <row r="95" spans="1:6" x14ac:dyDescent="0.25">
      <c r="A95" s="12">
        <f t="shared" si="7"/>
        <v>57</v>
      </c>
      <c r="B95" s="13" t="s">
        <v>58</v>
      </c>
      <c r="C95" s="13">
        <v>1</v>
      </c>
      <c r="D95" s="13"/>
      <c r="E95" s="13"/>
      <c r="F95" s="14">
        <f t="shared" si="8"/>
        <v>1</v>
      </c>
    </row>
    <row r="96" spans="1:6" x14ac:dyDescent="0.25">
      <c r="A96" s="12">
        <f t="shared" si="7"/>
        <v>58</v>
      </c>
      <c r="B96" s="13" t="s">
        <v>301</v>
      </c>
      <c r="C96" s="13"/>
      <c r="D96" s="13"/>
      <c r="E96" s="13">
        <v>1</v>
      </c>
      <c r="F96" s="14">
        <f t="shared" si="8"/>
        <v>1</v>
      </c>
    </row>
    <row r="97" spans="1:6" x14ac:dyDescent="0.25">
      <c r="A97" s="12">
        <f t="shared" si="7"/>
        <v>59</v>
      </c>
      <c r="B97" s="13" t="s">
        <v>101</v>
      </c>
      <c r="C97" s="13"/>
      <c r="D97" s="13"/>
      <c r="E97" s="13">
        <v>3</v>
      </c>
      <c r="F97" s="14">
        <f t="shared" si="8"/>
        <v>3</v>
      </c>
    </row>
    <row r="98" spans="1:6" x14ac:dyDescent="0.25">
      <c r="A98" s="12">
        <f t="shared" si="7"/>
        <v>60</v>
      </c>
      <c r="B98" s="13" t="s">
        <v>243</v>
      </c>
      <c r="C98" s="13"/>
      <c r="D98" s="13"/>
      <c r="E98" s="13">
        <v>1</v>
      </c>
      <c r="F98" s="14">
        <f t="shared" si="8"/>
        <v>1</v>
      </c>
    </row>
    <row r="99" spans="1:6" x14ac:dyDescent="0.25">
      <c r="A99" s="12">
        <f t="shared" si="7"/>
        <v>61</v>
      </c>
      <c r="B99" s="13" t="s">
        <v>273</v>
      </c>
      <c r="C99" s="13"/>
      <c r="D99" s="13"/>
      <c r="E99" s="13">
        <v>1</v>
      </c>
      <c r="F99" s="14">
        <f t="shared" si="8"/>
        <v>1</v>
      </c>
    </row>
    <row r="100" spans="1:6" x14ac:dyDescent="0.25">
      <c r="A100" s="12">
        <f t="shared" si="7"/>
        <v>62</v>
      </c>
      <c r="B100" s="13" t="s">
        <v>244</v>
      </c>
      <c r="C100" s="13"/>
      <c r="D100" s="13"/>
      <c r="E100" s="13">
        <v>1</v>
      </c>
      <c r="F100" s="14">
        <f t="shared" si="8"/>
        <v>1</v>
      </c>
    </row>
    <row r="101" spans="1:6" x14ac:dyDescent="0.25">
      <c r="A101" s="12">
        <f t="shared" si="7"/>
        <v>63</v>
      </c>
      <c r="B101" s="13" t="s">
        <v>103</v>
      </c>
      <c r="C101" s="13">
        <v>19</v>
      </c>
      <c r="D101" s="13"/>
      <c r="E101" s="13">
        <v>77</v>
      </c>
      <c r="F101" s="14">
        <f t="shared" si="8"/>
        <v>96</v>
      </c>
    </row>
    <row r="102" spans="1:6" x14ac:dyDescent="0.25">
      <c r="A102" s="12">
        <f t="shared" si="7"/>
        <v>64</v>
      </c>
      <c r="B102" s="13" t="s">
        <v>20</v>
      </c>
      <c r="C102" s="13">
        <v>1</v>
      </c>
      <c r="D102" s="13"/>
      <c r="E102" s="13">
        <f>2-1</f>
        <v>1</v>
      </c>
      <c r="F102" s="14">
        <f t="shared" si="8"/>
        <v>2</v>
      </c>
    </row>
    <row r="103" spans="1:6" x14ac:dyDescent="0.25">
      <c r="A103" s="1">
        <v>65</v>
      </c>
      <c r="B103" s="13" t="s">
        <v>21</v>
      </c>
      <c r="C103" s="13">
        <v>1</v>
      </c>
      <c r="D103" s="13"/>
      <c r="E103" s="13"/>
      <c r="F103" s="14">
        <f t="shared" si="8"/>
        <v>1</v>
      </c>
    </row>
    <row r="104" spans="1:6" s="20" customFormat="1" x14ac:dyDescent="0.25">
      <c r="A104" s="9"/>
      <c r="B104" s="14" t="s">
        <v>307</v>
      </c>
      <c r="C104" s="9">
        <f>SUM(C84:C103)</f>
        <v>39</v>
      </c>
      <c r="D104" s="14"/>
      <c r="E104" s="9">
        <f>SUM(E86:E103)</f>
        <v>105</v>
      </c>
      <c r="F104" s="14"/>
    </row>
    <row r="105" spans="1:6" x14ac:dyDescent="0.25">
      <c r="A105" s="12"/>
      <c r="B105" s="14" t="s">
        <v>5</v>
      </c>
      <c r="C105" s="9">
        <f>C4+C19+C26+SUM(C29:C35)+C40+SUM(C43:C82)+C104</f>
        <v>286</v>
      </c>
      <c r="D105" s="16"/>
      <c r="E105" s="9">
        <f>E19+E26+E40+E48+E80+E104+E32</f>
        <v>240</v>
      </c>
      <c r="F105" s="14">
        <f>SUM(F4:F103)</f>
        <v>525</v>
      </c>
    </row>
    <row r="106" spans="1:6" x14ac:dyDescent="0.25">
      <c r="A106" s="29"/>
      <c r="B106" s="61"/>
      <c r="C106" s="106"/>
      <c r="D106" s="27"/>
      <c r="E106" s="106"/>
      <c r="F106" s="61"/>
    </row>
    <row r="107" spans="1:6" x14ac:dyDescent="0.25">
      <c r="A107" s="29"/>
      <c r="B107" s="61"/>
      <c r="C107" s="106"/>
      <c r="D107" s="27"/>
      <c r="E107" s="106"/>
      <c r="F107" s="61"/>
    </row>
    <row r="108" spans="1:6" x14ac:dyDescent="0.25">
      <c r="A108" s="29"/>
      <c r="B108" s="61"/>
      <c r="C108" s="329" t="s">
        <v>274</v>
      </c>
      <c r="D108" s="329"/>
      <c r="E108" s="329"/>
      <c r="F108" s="329"/>
    </row>
    <row r="109" spans="1:6" x14ac:dyDescent="0.25">
      <c r="A109" s="29"/>
      <c r="B109" s="61"/>
      <c r="C109" s="106"/>
      <c r="D109" s="27"/>
      <c r="E109" s="89"/>
      <c r="F109" s="61"/>
    </row>
    <row r="110" spans="1:6" x14ac:dyDescent="0.25">
      <c r="E110" s="90"/>
    </row>
    <row r="111" spans="1:6" x14ac:dyDescent="0.25">
      <c r="E111" s="90"/>
    </row>
    <row r="112" spans="1:6" x14ac:dyDescent="0.25">
      <c r="C112" s="330" t="s">
        <v>275</v>
      </c>
      <c r="D112" s="330"/>
      <c r="E112" s="330"/>
      <c r="F112" s="330"/>
    </row>
    <row r="113" spans="2:6" x14ac:dyDescent="0.25">
      <c r="C113" s="330" t="s">
        <v>276</v>
      </c>
      <c r="D113" s="330"/>
      <c r="E113" s="330"/>
      <c r="F113" s="330"/>
    </row>
    <row r="118" spans="2:6" x14ac:dyDescent="0.25">
      <c r="C118" s="56"/>
    </row>
    <row r="119" spans="2:6" x14ac:dyDescent="0.25">
      <c r="B119" s="56"/>
      <c r="C119" s="56"/>
    </row>
    <row r="120" spans="2:6" x14ac:dyDescent="0.25">
      <c r="B120" s="56"/>
      <c r="C120" s="56"/>
    </row>
    <row r="121" spans="2:6" x14ac:dyDescent="0.25">
      <c r="B121" s="56"/>
      <c r="C121" s="56"/>
      <c r="E121" s="56"/>
    </row>
    <row r="122" spans="2:6" x14ac:dyDescent="0.25">
      <c r="B122" s="56"/>
      <c r="C122" s="56"/>
    </row>
    <row r="123" spans="2:6" x14ac:dyDescent="0.25">
      <c r="B123" s="56"/>
      <c r="C123" s="56"/>
    </row>
    <row r="124" spans="2:6" x14ac:dyDescent="0.25">
      <c r="B124" s="56"/>
      <c r="C124" s="56"/>
    </row>
    <row r="125" spans="2:6" x14ac:dyDescent="0.25">
      <c r="C125" s="56"/>
    </row>
  </sheetData>
  <mergeCells count="4">
    <mergeCell ref="D2:D3"/>
    <mergeCell ref="C108:F108"/>
    <mergeCell ref="C112:F112"/>
    <mergeCell ref="C113:F113"/>
  </mergeCells>
  <printOptions horizontalCentered="1"/>
  <pageMargins left="0.70866141732283472" right="0.70866141732283472" top="0.74803149606299213" bottom="0.74803149606299213" header="0.31496062992125984" footer="0.31496062992125984"/>
  <pageSetup paperSize="2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24</vt:i4>
      </vt:variant>
    </vt:vector>
  </HeadingPairs>
  <TitlesOfParts>
    <vt:vector size="60" baseType="lpstr">
      <vt:lpstr>des15</vt:lpstr>
      <vt:lpstr>okt 16</vt:lpstr>
      <vt:lpstr>Nov 16</vt:lpstr>
      <vt:lpstr>pns16</vt:lpstr>
      <vt:lpstr>Sheet1</vt:lpstr>
      <vt:lpstr>JAN 17</vt:lpstr>
      <vt:lpstr>MAR 17</vt:lpstr>
      <vt:lpstr>Sheet2</vt:lpstr>
      <vt:lpstr>April'17</vt:lpstr>
      <vt:lpstr>juli'17</vt:lpstr>
      <vt:lpstr>agus'17</vt:lpstr>
      <vt:lpstr>sep'17</vt:lpstr>
      <vt:lpstr>Okt'17</vt:lpstr>
      <vt:lpstr>nov'17</vt:lpstr>
      <vt:lpstr>des'17</vt:lpstr>
      <vt:lpstr>Sheet3</vt:lpstr>
      <vt:lpstr>Jan'18</vt:lpstr>
      <vt:lpstr>feb'18</vt:lpstr>
      <vt:lpstr>feb</vt:lpstr>
      <vt:lpstr>Mar</vt:lpstr>
      <vt:lpstr>Apr</vt:lpstr>
      <vt:lpstr>Mei</vt:lpstr>
      <vt:lpstr>Juni</vt:lpstr>
      <vt:lpstr>Sheet5</vt:lpstr>
      <vt:lpstr>Juli</vt:lpstr>
      <vt:lpstr>Agus</vt:lpstr>
      <vt:lpstr>Sep</vt:lpstr>
      <vt:lpstr>Okt</vt:lpstr>
      <vt:lpstr>Nov</vt:lpstr>
      <vt:lpstr>Des</vt:lpstr>
      <vt:lpstr>Sheet4</vt:lpstr>
      <vt:lpstr>Sheet6</vt:lpstr>
      <vt:lpstr>jan'19</vt:lpstr>
      <vt:lpstr>Feb'19</vt:lpstr>
      <vt:lpstr>Mar'19</vt:lpstr>
      <vt:lpstr>Sheet7</vt:lpstr>
      <vt:lpstr>'agus''17'!Print_Area</vt:lpstr>
      <vt:lpstr>Apr!Print_Area</vt:lpstr>
      <vt:lpstr>'April''17'!Print_Area</vt:lpstr>
      <vt:lpstr>'des''17'!Print_Area</vt:lpstr>
      <vt:lpstr>feb!Print_Area</vt:lpstr>
      <vt:lpstr>'Feb''19'!Print_Area</vt:lpstr>
      <vt:lpstr>'JAN 17'!Print_Area</vt:lpstr>
      <vt:lpstr>'jan''19'!Print_Area</vt:lpstr>
      <vt:lpstr>Juli!Print_Area</vt:lpstr>
      <vt:lpstr>'juli''17'!Print_Area</vt:lpstr>
      <vt:lpstr>Mar!Print_Area</vt:lpstr>
      <vt:lpstr>'MAR 17'!Print_Area</vt:lpstr>
      <vt:lpstr>'Mar''19'!Print_Area</vt:lpstr>
      <vt:lpstr>'Nov 16'!Print_Area</vt:lpstr>
      <vt:lpstr>'nov''17'!Print_Area</vt:lpstr>
      <vt:lpstr>'Okt''17'!Print_Area</vt:lpstr>
      <vt:lpstr>'pns16'!Print_Area</vt:lpstr>
      <vt:lpstr>'sep''17'!Print_Area</vt:lpstr>
      <vt:lpstr>Sheet1!Print_Area</vt:lpstr>
      <vt:lpstr>Sheet3!Print_Area</vt:lpstr>
      <vt:lpstr>Sheet4!Print_Area</vt:lpstr>
      <vt:lpstr>Sheet6!Print_Area</vt:lpstr>
      <vt:lpstr>Sheet7!Print_Area</vt:lpstr>
      <vt:lpstr>'Mar''19'!Print_Titles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KEPEGDIKLAT</dc:creator>
  <cp:lastModifiedBy>KepegTika</cp:lastModifiedBy>
  <cp:lastPrinted>2019-04-04T05:23:25Z</cp:lastPrinted>
  <dcterms:created xsi:type="dcterms:W3CDTF">2009-09-08T20:29:36Z</dcterms:created>
  <dcterms:modified xsi:type="dcterms:W3CDTF">2019-04-09T07:40:22Z</dcterms:modified>
</cp:coreProperties>
</file>